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drawings/drawing31.xml" ContentType="application/vnd.openxmlformats-officedocument.drawing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4.xml" ContentType="application/vnd.openxmlformats-officedocument.drawingml.chart+xml"/>
  <Override PartName="/xl/queryTables/queryTable2.xml" ContentType="application/vnd.openxmlformats-officedocument.spreadsheetml.queryTable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drawings/drawing35.xml" ContentType="application/vnd.openxmlformats-officedocument.drawing+xml"/>
  <Override PartName="/xl/charts/chart26.xml" ContentType="application/vnd.openxmlformats-officedocument.drawingml.chart+xml"/>
  <Override PartName="/xl/drawings/drawing3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95" yWindow="255" windowWidth="9450" windowHeight="6885" tabRatio="940" activeTab="5"/>
  </bookViews>
  <sheets>
    <sheet name="Stat." sheetId="1" r:id="rId1"/>
    <sheet name="MP" sheetId="154" state="hidden" r:id="rId2"/>
    <sheet name="Přehled " sheetId="148" r:id="rId3"/>
    <sheet name="podzim &amp; jaro" sheetId="135" r:id="rId4"/>
    <sheet name="Kříž.tab." sheetId="155" r:id="rId5"/>
    <sheet name="Výsledky kol" sheetId="114" r:id="rId6"/>
    <sheet name="TAB" sheetId="30" r:id="rId7"/>
    <sheet name="T BN" sheetId="59" r:id="rId8"/>
    <sheet name="T N" sheetId="41" r:id="rId9"/>
    <sheet name="T OU" sheetId="33" r:id="rId10"/>
    <sheet name="T K" sheetId="64" r:id="rId11"/>
    <sheet name="G body" sheetId="152" r:id="rId12"/>
    <sheet name="G K" sheetId="134" r:id="rId13"/>
    <sheet name="Gjaro čas" sheetId="159" state="hidden" r:id="rId14"/>
    <sheet name="Gjaro BN" sheetId="160" state="hidden" r:id="rId15"/>
    <sheet name="Gjaro karty" sheetId="161" state="hidden" r:id="rId16"/>
    <sheet name="Gčet.Br" sheetId="60" r:id="rId17"/>
    <sheet name="Četnost-nahrávky" sheetId="156" r:id="rId18"/>
    <sheet name="Četnost B+N " sheetId="158" r:id="rId19"/>
    <sheet name="G BN" sheetId="32" r:id="rId20"/>
    <sheet name="G OU" sheetId="34" r:id="rId21"/>
    <sheet name="G BrNa" sheetId="48" r:id="rId22"/>
    <sheet name="Jbn" sheetId="137" state="hidden" r:id="rId23"/>
    <sheet name="Jou" sheetId="136" state="hidden" r:id="rId24"/>
    <sheet name="Jaro BN" sheetId="139" state="hidden" r:id="rId25"/>
    <sheet name="G Jou" sheetId="150" state="hidden" r:id="rId26"/>
    <sheet name="G čBN pj" sheetId="146" state="hidden" r:id="rId27"/>
    <sheet name="G BN pj" sheetId="145" state="hidden" r:id="rId28"/>
    <sheet name="G Bo pj" sheetId="144" state="hidden" r:id="rId29"/>
    <sheet name="Jaro data" sheetId="143" state="hidden" r:id="rId30"/>
    <sheet name="List1" sheetId="162" state="hidden" r:id="rId31"/>
    <sheet name="G BN2015" sheetId="165" r:id="rId32"/>
    <sheet name="G BN Po_Ja" sheetId="166" r:id="rId33"/>
    <sheet name="Karty Po_Ja" sheetId="167" r:id="rId34"/>
    <sheet name="G zákl.sest. Po_Ja" sheetId="168" r:id="rId35"/>
    <sheet name="G K_Ja" sheetId="170" r:id="rId36"/>
    <sheet name="los13" sheetId="171" state="hidden" r:id="rId37"/>
    <sheet name="trans.jaro" sheetId="172" state="hidden" r:id="rId38"/>
    <sheet name="G OU jaro 15" sheetId="176" r:id="rId39"/>
    <sheet name="Data graf" sheetId="173" r:id="rId40"/>
    <sheet name="G OÚ počet" sheetId="174" r:id="rId41"/>
    <sheet name="List4" sheetId="175" r:id="rId42"/>
  </sheets>
  <externalReferences>
    <externalReference r:id="rId43"/>
    <externalReference r:id="rId44"/>
  </externalReferences>
  <definedNames>
    <definedName name="_xlnm._FilterDatabase" localSheetId="1" hidden="1">MP!$A$3:$B$19</definedName>
    <definedName name="ExterníData_1" localSheetId="36">'los13'!$A$1:$I$470</definedName>
    <definedName name="ExterníData_1" localSheetId="2">'Přehled '!$A$1:$AA$311</definedName>
  </definedNames>
  <calcPr calcId="145621"/>
</workbook>
</file>

<file path=xl/calcChain.xml><?xml version="1.0" encoding="utf-8"?>
<calcChain xmlns="http://schemas.openxmlformats.org/spreadsheetml/2006/main">
  <c r="E35" i="173" l="1"/>
  <c r="E36" i="173"/>
  <c r="E37" i="173"/>
  <c r="L600" i="114"/>
  <c r="T579" i="114"/>
  <c r="L589" i="114"/>
  <c r="M589" i="114"/>
  <c r="L590" i="114"/>
  <c r="M590" i="114"/>
  <c r="L591" i="114"/>
  <c r="M591" i="114"/>
  <c r="L592" i="114"/>
  <c r="M592" i="114"/>
  <c r="L593" i="114"/>
  <c r="M593" i="114"/>
  <c r="L594" i="114"/>
  <c r="M594" i="114"/>
  <c r="L595" i="114"/>
  <c r="M595" i="114"/>
  <c r="L596" i="114"/>
  <c r="M596" i="114"/>
  <c r="L597" i="114"/>
  <c r="M597" i="114"/>
  <c r="L598" i="114"/>
  <c r="M598" i="114"/>
  <c r="M588" i="114"/>
  <c r="L588" i="114"/>
  <c r="R590" i="114"/>
  <c r="L565" i="114" l="1"/>
  <c r="M565" i="114"/>
  <c r="L575" i="114"/>
  <c r="S559" i="114"/>
  <c r="S558" i="114"/>
  <c r="S557" i="114"/>
  <c r="R559" i="114"/>
  <c r="R558" i="114"/>
  <c r="R557" i="114"/>
  <c r="N37" i="148"/>
  <c r="N38" i="148"/>
  <c r="N39" i="148"/>
  <c r="N40" i="148"/>
  <c r="N41" i="148"/>
  <c r="N42" i="148"/>
  <c r="N43" i="148"/>
  <c r="N44" i="148"/>
  <c r="N45" i="148"/>
  <c r="N46" i="148"/>
  <c r="N47" i="148"/>
  <c r="N48" i="148"/>
  <c r="N36" i="148"/>
  <c r="N49" i="148" l="1"/>
  <c r="CE36" i="1"/>
  <c r="CE5" i="1"/>
  <c r="CE6" i="1" s="1"/>
  <c r="CE7" i="1" s="1"/>
  <c r="CE8" i="1" s="1"/>
  <c r="CE9" i="1" s="1"/>
  <c r="CE10" i="1" s="1"/>
  <c r="CE11" i="1" s="1"/>
  <c r="CE12" i="1" s="1"/>
  <c r="CE13" i="1" s="1"/>
  <c r="CE14" i="1" s="1"/>
  <c r="CE15" i="1" s="1"/>
  <c r="CE16" i="1" s="1"/>
  <c r="CE17" i="1" s="1"/>
  <c r="CE18" i="1" s="1"/>
  <c r="CE19" i="1" s="1"/>
  <c r="CE20" i="1" s="1"/>
  <c r="CE21" i="1" s="1"/>
  <c r="CE22" i="1" s="1"/>
  <c r="CE23" i="1" s="1"/>
  <c r="CE24" i="1" s="1"/>
  <c r="CE25" i="1" s="1"/>
  <c r="CE26" i="1" s="1"/>
  <c r="CE27" i="1" s="1"/>
  <c r="CE28" i="1" s="1"/>
  <c r="CE29" i="1" s="1"/>
  <c r="CE30" i="1" s="1"/>
  <c r="CE31" i="1" s="1"/>
  <c r="CE32" i="1" s="1"/>
  <c r="CE33" i="1" s="1"/>
  <c r="CE34" i="1" s="1"/>
  <c r="CE35" i="1" s="1"/>
  <c r="CE4" i="1"/>
  <c r="R546" i="114" l="1"/>
  <c r="R545" i="114"/>
  <c r="T534" i="114"/>
  <c r="N513" i="114" l="1"/>
  <c r="M513" i="114"/>
  <c r="L513" i="114"/>
  <c r="K513" i="114"/>
  <c r="L512" i="114"/>
  <c r="T512" i="114"/>
  <c r="T511" i="114"/>
  <c r="R523" i="114"/>
  <c r="R522" i="114"/>
  <c r="L501" i="114" l="1"/>
  <c r="M501" i="114"/>
  <c r="L502" i="114"/>
  <c r="M502" i="114"/>
  <c r="L503" i="114"/>
  <c r="M503" i="114"/>
  <c r="S491" i="114"/>
  <c r="S490" i="114"/>
  <c r="S489" i="114"/>
  <c r="S488" i="114"/>
  <c r="R491" i="114"/>
  <c r="R490" i="114"/>
  <c r="R489" i="114"/>
  <c r="R488" i="114"/>
  <c r="R500" i="114"/>
  <c r="R499" i="114"/>
  <c r="L480" i="114" l="1"/>
  <c r="M480" i="114"/>
  <c r="M479" i="114"/>
  <c r="L479" i="114"/>
  <c r="L484" i="114"/>
  <c r="T466" i="114"/>
  <c r="R478" i="114"/>
  <c r="R477" i="114"/>
  <c r="R451" i="114" l="1"/>
  <c r="R452" i="114"/>
  <c r="L448" i="114"/>
  <c r="M448" i="114"/>
  <c r="T441" i="114"/>
  <c r="T440" i="114"/>
  <c r="B36" i="30" l="1"/>
  <c r="B37" i="30"/>
  <c r="T419" i="114"/>
  <c r="L436" i="114" s="1"/>
  <c r="T418" i="114"/>
  <c r="L435" i="114" s="1"/>
  <c r="R431" i="114"/>
  <c r="R429" i="114"/>
  <c r="R430" i="114"/>
  <c r="T396" i="114" l="1"/>
  <c r="R407" i="114"/>
  <c r="T375" i="114" l="1"/>
  <c r="T374" i="114"/>
  <c r="S376" i="114"/>
  <c r="M387" i="114" s="1"/>
  <c r="S375" i="114"/>
  <c r="M386" i="114" s="1"/>
  <c r="S374" i="114"/>
  <c r="R376" i="114"/>
  <c r="L387" i="114" s="1"/>
  <c r="R375" i="114"/>
  <c r="L386" i="114" s="1"/>
  <c r="R374" i="114"/>
  <c r="R387" i="114"/>
  <c r="R386" i="114"/>
  <c r="R385" i="114"/>
  <c r="L363" i="114" l="1"/>
  <c r="L364" i="114"/>
  <c r="L365" i="114"/>
  <c r="M365" i="114"/>
  <c r="L366" i="114"/>
  <c r="T354" i="114"/>
  <c r="L371" i="114" s="1"/>
  <c r="T353" i="114"/>
  <c r="T352" i="114"/>
  <c r="S355" i="114"/>
  <c r="M366" i="114" s="1"/>
  <c r="S353" i="114"/>
  <c r="M364" i="114" s="1"/>
  <c r="R364" i="114" l="1"/>
  <c r="R363" i="114"/>
  <c r="B68" i="1" l="1"/>
  <c r="S329" i="114"/>
  <c r="R329" i="114"/>
  <c r="R341" i="114"/>
  <c r="R340" i="114"/>
  <c r="M44" i="135" l="1"/>
  <c r="M45" i="135"/>
  <c r="M46" i="135"/>
  <c r="M47" i="135"/>
  <c r="M48" i="135"/>
  <c r="M49" i="135"/>
  <c r="M50" i="135"/>
  <c r="M51" i="135"/>
  <c r="M52" i="135"/>
  <c r="M53" i="135"/>
  <c r="M54" i="135"/>
  <c r="M55" i="135"/>
  <c r="M56" i="135"/>
  <c r="M43" i="135"/>
  <c r="M26" i="135"/>
  <c r="M27" i="135"/>
  <c r="M28" i="135"/>
  <c r="M29" i="135"/>
  <c r="M30" i="135"/>
  <c r="M31" i="135"/>
  <c r="M32" i="135"/>
  <c r="M33" i="135"/>
  <c r="M34" i="135"/>
  <c r="M35" i="135"/>
  <c r="M36" i="135"/>
  <c r="M37" i="135"/>
  <c r="M25" i="135"/>
  <c r="M24" i="135"/>
  <c r="O44" i="30" l="1"/>
  <c r="Y43" i="30"/>
  <c r="T306" i="114"/>
  <c r="L323" i="114" s="1"/>
  <c r="T305" i="114"/>
  <c r="S306" i="114"/>
  <c r="R306" i="114"/>
  <c r="M313" i="114"/>
  <c r="R318" i="114"/>
  <c r="L313" i="114" s="1"/>
  <c r="R317" i="114"/>
  <c r="R316" i="114"/>
  <c r="CP1" i="1" l="1"/>
  <c r="CG1" i="1"/>
  <c r="BW1" i="1"/>
  <c r="T283" i="114" l="1"/>
  <c r="L300" i="114" s="1"/>
  <c r="T282" i="114"/>
  <c r="S282" i="114"/>
  <c r="R283" i="114"/>
  <c r="R282" i="114"/>
  <c r="R295" i="114"/>
  <c r="R294" i="114"/>
  <c r="R293" i="114"/>
  <c r="S258" i="114" l="1"/>
  <c r="M272" i="114" l="1"/>
  <c r="T260" i="114" l="1"/>
  <c r="T259" i="114"/>
  <c r="T258" i="114"/>
  <c r="S259" i="114"/>
  <c r="R261" i="114"/>
  <c r="L272" i="114" s="1"/>
  <c r="R260" i="114"/>
  <c r="R269" i="114"/>
  <c r="R270" i="114"/>
  <c r="R259" i="114"/>
  <c r="R258" i="114"/>
  <c r="H48" i="148"/>
  <c r="T235" i="114" l="1"/>
  <c r="L252" i="114" s="1"/>
  <c r="R248" i="114"/>
  <c r="R247" i="114"/>
  <c r="R246" i="114"/>
  <c r="D25" i="114" l="1"/>
  <c r="D26" i="114"/>
  <c r="D27" i="114"/>
  <c r="D28" i="114"/>
  <c r="D29" i="114"/>
  <c r="D30" i="114"/>
  <c r="D31" i="114"/>
  <c r="Y34" i="64"/>
  <c r="Z34" i="64"/>
  <c r="AA34" i="64"/>
  <c r="AB34" i="64"/>
  <c r="AC34" i="64"/>
  <c r="Y35" i="64"/>
  <c r="Z35" i="64"/>
  <c r="AA35" i="64"/>
  <c r="AB35" i="64"/>
  <c r="AC35" i="64"/>
  <c r="Y36" i="64"/>
  <c r="Z36" i="64"/>
  <c r="AA36" i="64"/>
  <c r="AB36" i="64"/>
  <c r="AC36" i="64"/>
  <c r="Y37" i="64"/>
  <c r="Z37" i="64"/>
  <c r="AA37" i="64"/>
  <c r="AB37" i="64"/>
  <c r="AC37" i="64"/>
  <c r="Y38" i="64"/>
  <c r="Z38" i="64"/>
  <c r="AA38" i="64"/>
  <c r="AB38" i="64"/>
  <c r="AC38" i="64"/>
  <c r="Y39" i="64"/>
  <c r="Z39" i="64"/>
  <c r="AA39" i="64"/>
  <c r="AB39" i="64"/>
  <c r="AC39" i="64"/>
  <c r="W39" i="64"/>
  <c r="V39" i="64"/>
  <c r="U39" i="64"/>
  <c r="W38" i="64"/>
  <c r="V38" i="64"/>
  <c r="U38" i="64"/>
  <c r="W37" i="64"/>
  <c r="V37" i="64"/>
  <c r="U37" i="64"/>
  <c r="W36" i="64"/>
  <c r="V36" i="64"/>
  <c r="U36" i="64"/>
  <c r="W35" i="64"/>
  <c r="V35" i="64"/>
  <c r="U35" i="64"/>
  <c r="W34" i="64"/>
  <c r="V34" i="64"/>
  <c r="U34" i="64"/>
  <c r="W33" i="64"/>
  <c r="V33" i="64"/>
  <c r="U33" i="64"/>
  <c r="Z33" i="64" s="1"/>
  <c r="W32" i="64"/>
  <c r="V32" i="64"/>
  <c r="U32" i="64"/>
  <c r="Z32" i="64" s="1"/>
  <c r="W31" i="64"/>
  <c r="V31" i="64"/>
  <c r="U31" i="64"/>
  <c r="Z31" i="64" s="1"/>
  <c r="W23" i="64"/>
  <c r="V23" i="64"/>
  <c r="U17" i="64"/>
  <c r="Z30" i="64" s="1"/>
  <c r="W30" i="64"/>
  <c r="V30" i="64"/>
  <c r="U30" i="64"/>
  <c r="W29" i="64"/>
  <c r="V29" i="64"/>
  <c r="U29" i="64"/>
  <c r="W28" i="64"/>
  <c r="V28" i="64"/>
  <c r="U28" i="64"/>
  <c r="W13" i="64"/>
  <c r="V13" i="64"/>
  <c r="U13" i="64"/>
  <c r="W18" i="64"/>
  <c r="V19" i="64"/>
  <c r="U14" i="64"/>
  <c r="W12" i="64"/>
  <c r="V12" i="64"/>
  <c r="U12" i="64"/>
  <c r="W11" i="64"/>
  <c r="V11" i="64"/>
  <c r="U11" i="64"/>
  <c r="W27" i="64"/>
  <c r="V27" i="64"/>
  <c r="U22" i="64"/>
  <c r="W8" i="64"/>
  <c r="V8" i="64"/>
  <c r="U8" i="64"/>
  <c r="W17" i="64"/>
  <c r="V18" i="64"/>
  <c r="U16" i="64"/>
  <c r="W10" i="64"/>
  <c r="V10" i="64"/>
  <c r="U9" i="64"/>
  <c r="W26" i="64"/>
  <c r="V26" i="64"/>
  <c r="U24" i="64"/>
  <c r="W25" i="64"/>
  <c r="V25" i="64"/>
  <c r="U27" i="64"/>
  <c r="W19" i="64"/>
  <c r="V15" i="64"/>
  <c r="U15" i="64"/>
  <c r="W24" i="64"/>
  <c r="V21" i="64"/>
  <c r="U26" i="64"/>
  <c r="W7" i="64"/>
  <c r="V7" i="64"/>
  <c r="AU7" i="64" s="1"/>
  <c r="U7" i="64"/>
  <c r="Z7" i="64" s="1"/>
  <c r="W16" i="64"/>
  <c r="V17" i="64"/>
  <c r="U20" i="64"/>
  <c r="W9" i="64"/>
  <c r="V9" i="64"/>
  <c r="U10" i="64"/>
  <c r="Z8" i="64" s="1"/>
  <c r="W22" i="64"/>
  <c r="V24" i="64"/>
  <c r="U21" i="64"/>
  <c r="W21" i="64"/>
  <c r="V22" i="64"/>
  <c r="U25" i="64"/>
  <c r="W15" i="64"/>
  <c r="V16" i="64"/>
  <c r="U19" i="64"/>
  <c r="Z13" i="64" s="1"/>
  <c r="W20" i="64"/>
  <c r="V20" i="64"/>
  <c r="U23" i="64"/>
  <c r="Z18" i="64" s="1"/>
  <c r="U18" i="64"/>
  <c r="Z12" i="64" s="1"/>
  <c r="B33" i="30"/>
  <c r="C33" i="30"/>
  <c r="D33" i="30"/>
  <c r="E33" i="30"/>
  <c r="F33" i="30"/>
  <c r="G33" i="30"/>
  <c r="J33" i="30"/>
  <c r="L33" i="30"/>
  <c r="M33" i="30"/>
  <c r="P33" i="30"/>
  <c r="R33" i="30"/>
  <c r="S33" i="30"/>
  <c r="U33" i="30"/>
  <c r="B34" i="30"/>
  <c r="C34" i="30"/>
  <c r="D34" i="30"/>
  <c r="E34" i="30"/>
  <c r="F34" i="30"/>
  <c r="G34" i="30"/>
  <c r="J34" i="30"/>
  <c r="M34" i="30"/>
  <c r="P34" i="30"/>
  <c r="S34" i="30"/>
  <c r="U34" i="30"/>
  <c r="B35" i="30"/>
  <c r="C35" i="30"/>
  <c r="D35" i="30"/>
  <c r="E35" i="30"/>
  <c r="F35" i="30"/>
  <c r="G35" i="30"/>
  <c r="J35" i="30"/>
  <c r="P35" i="30" s="1"/>
  <c r="L35" i="30"/>
  <c r="R35" i="30" s="1"/>
  <c r="M35" i="30"/>
  <c r="S35" i="30"/>
  <c r="U35" i="30"/>
  <c r="C36" i="30"/>
  <c r="D36" i="30"/>
  <c r="E36" i="30"/>
  <c r="F36" i="30"/>
  <c r="G36" i="30"/>
  <c r="J36" i="30"/>
  <c r="P36" i="30" s="1"/>
  <c r="L36" i="30"/>
  <c r="R36" i="30" s="1"/>
  <c r="M36" i="30"/>
  <c r="S36" i="30"/>
  <c r="U36" i="30"/>
  <c r="C37" i="30"/>
  <c r="D37" i="30"/>
  <c r="E37" i="30"/>
  <c r="F37" i="30"/>
  <c r="G37" i="30"/>
  <c r="K37" i="30"/>
  <c r="L37" i="30"/>
  <c r="R37" i="30" s="1"/>
  <c r="M37" i="30"/>
  <c r="Q37" i="30"/>
  <c r="S37" i="30"/>
  <c r="U37" i="30"/>
  <c r="B38" i="30"/>
  <c r="C38" i="30"/>
  <c r="D38" i="30"/>
  <c r="E38" i="30"/>
  <c r="F38" i="30"/>
  <c r="G38" i="30"/>
  <c r="J38" i="30"/>
  <c r="P38" i="30" s="1"/>
  <c r="K38" i="30"/>
  <c r="L38" i="30"/>
  <c r="R38" i="30" s="1"/>
  <c r="M38" i="30"/>
  <c r="Q38" i="30"/>
  <c r="T38" i="30" s="1"/>
  <c r="S38" i="30"/>
  <c r="U38" i="30"/>
  <c r="B39" i="30"/>
  <c r="D39" i="30"/>
  <c r="E39" i="30"/>
  <c r="F39" i="30"/>
  <c r="G39" i="30"/>
  <c r="J39" i="30"/>
  <c r="P39" i="30" s="1"/>
  <c r="K39" i="30"/>
  <c r="M39" i="30"/>
  <c r="Q39" i="30"/>
  <c r="S39" i="30"/>
  <c r="U39" i="30"/>
  <c r="M39" i="64"/>
  <c r="K39" i="64"/>
  <c r="J39" i="64"/>
  <c r="G39" i="64"/>
  <c r="S39" i="64" s="1"/>
  <c r="F39" i="64"/>
  <c r="E39" i="64"/>
  <c r="Q39" i="64" s="1"/>
  <c r="D39" i="64"/>
  <c r="P39" i="64" s="1"/>
  <c r="B39" i="64"/>
  <c r="X39" i="64" s="1"/>
  <c r="M38" i="64"/>
  <c r="L38" i="64"/>
  <c r="K38" i="64"/>
  <c r="J38" i="64"/>
  <c r="G38" i="64"/>
  <c r="S38" i="64" s="1"/>
  <c r="F38" i="64"/>
  <c r="R38" i="64" s="1"/>
  <c r="E38" i="64"/>
  <c r="Q38" i="64" s="1"/>
  <c r="D38" i="64"/>
  <c r="P38" i="64" s="1"/>
  <c r="C38" i="64"/>
  <c r="B38" i="64"/>
  <c r="X38" i="64" s="1"/>
  <c r="M37" i="64"/>
  <c r="L37" i="64"/>
  <c r="K37" i="64"/>
  <c r="G37" i="64"/>
  <c r="S37" i="64" s="1"/>
  <c r="F37" i="64"/>
  <c r="R37" i="64" s="1"/>
  <c r="E37" i="64"/>
  <c r="Q37" i="64" s="1"/>
  <c r="D37" i="64"/>
  <c r="C37" i="64"/>
  <c r="B37" i="64"/>
  <c r="X37" i="64" s="1"/>
  <c r="M36" i="64"/>
  <c r="L36" i="64"/>
  <c r="J36" i="64"/>
  <c r="G36" i="64"/>
  <c r="S36" i="64" s="1"/>
  <c r="F36" i="64"/>
  <c r="R36" i="64" s="1"/>
  <c r="E36" i="64"/>
  <c r="D36" i="64"/>
  <c r="P36" i="64" s="1"/>
  <c r="C36" i="64"/>
  <c r="B36" i="64"/>
  <c r="X36" i="64" s="1"/>
  <c r="M35" i="64"/>
  <c r="L35" i="64"/>
  <c r="J35" i="64"/>
  <c r="G35" i="64"/>
  <c r="S35" i="64" s="1"/>
  <c r="F35" i="64"/>
  <c r="R35" i="64" s="1"/>
  <c r="E35" i="64"/>
  <c r="D35" i="64"/>
  <c r="P35" i="64" s="1"/>
  <c r="C35" i="64"/>
  <c r="B35" i="64"/>
  <c r="X35" i="64" s="1"/>
  <c r="M34" i="64"/>
  <c r="J34" i="64"/>
  <c r="G34" i="64"/>
  <c r="S34" i="64" s="1"/>
  <c r="F34" i="64"/>
  <c r="E34" i="64"/>
  <c r="D34" i="64"/>
  <c r="P34" i="64" s="1"/>
  <c r="C34" i="64"/>
  <c r="B34" i="64"/>
  <c r="X34" i="64" s="1"/>
  <c r="M33" i="64"/>
  <c r="L33" i="64"/>
  <c r="J33" i="64"/>
  <c r="G33" i="64"/>
  <c r="S33" i="64" s="1"/>
  <c r="Y33" i="64" s="1"/>
  <c r="F33" i="64"/>
  <c r="R33" i="64" s="1"/>
  <c r="E33" i="64"/>
  <c r="D33" i="64"/>
  <c r="P33" i="64" s="1"/>
  <c r="C33" i="64"/>
  <c r="B33" i="64"/>
  <c r="X33" i="64" s="1"/>
  <c r="M32" i="64"/>
  <c r="L32" i="64"/>
  <c r="K32" i="64"/>
  <c r="J32" i="64"/>
  <c r="G32" i="64"/>
  <c r="S32" i="64" s="1"/>
  <c r="Y32" i="64" s="1"/>
  <c r="F32" i="64"/>
  <c r="E32" i="64"/>
  <c r="Q32" i="64" s="1"/>
  <c r="D32" i="64"/>
  <c r="P32" i="64" s="1"/>
  <c r="B32" i="64"/>
  <c r="X32" i="64" s="1"/>
  <c r="M31" i="64"/>
  <c r="L31" i="64"/>
  <c r="K31" i="64"/>
  <c r="I31" i="64"/>
  <c r="G31" i="64"/>
  <c r="S31" i="64" s="1"/>
  <c r="Y31" i="64" s="1"/>
  <c r="F31" i="64"/>
  <c r="E31" i="64"/>
  <c r="Q31" i="64" s="1"/>
  <c r="D31" i="64"/>
  <c r="C31" i="64"/>
  <c r="O31" i="64" s="1"/>
  <c r="B31" i="64"/>
  <c r="X31" i="64" s="1"/>
  <c r="K17" i="64"/>
  <c r="G17" i="64"/>
  <c r="F17" i="64"/>
  <c r="E17" i="64"/>
  <c r="D17" i="64"/>
  <c r="C17" i="64"/>
  <c r="B17" i="64"/>
  <c r="M30" i="64"/>
  <c r="K30" i="64"/>
  <c r="I30" i="64"/>
  <c r="G30" i="64"/>
  <c r="S30" i="64" s="1"/>
  <c r="F30" i="64"/>
  <c r="E30" i="64"/>
  <c r="Q30" i="64" s="1"/>
  <c r="C30" i="64"/>
  <c r="O30" i="64" s="1"/>
  <c r="B30" i="64"/>
  <c r="M29" i="64"/>
  <c r="L29" i="64"/>
  <c r="K29" i="64"/>
  <c r="J29" i="64"/>
  <c r="I29" i="64"/>
  <c r="G29" i="64"/>
  <c r="F29" i="64"/>
  <c r="E29" i="64"/>
  <c r="D29" i="64"/>
  <c r="C29" i="64"/>
  <c r="B29" i="64"/>
  <c r="M28" i="64"/>
  <c r="L28" i="64"/>
  <c r="K28" i="64"/>
  <c r="J28" i="64"/>
  <c r="I28" i="64"/>
  <c r="G28" i="64"/>
  <c r="F28" i="64"/>
  <c r="E28" i="64"/>
  <c r="D28" i="64"/>
  <c r="C28" i="64"/>
  <c r="B28" i="64"/>
  <c r="M13" i="64"/>
  <c r="L13" i="64"/>
  <c r="K13" i="64"/>
  <c r="J13" i="64"/>
  <c r="F13" i="64"/>
  <c r="E13" i="64"/>
  <c r="Q13" i="64" s="1"/>
  <c r="D13" i="64"/>
  <c r="B13" i="64"/>
  <c r="L14" i="64"/>
  <c r="K14" i="64"/>
  <c r="J14" i="64"/>
  <c r="G14" i="64"/>
  <c r="F14" i="64"/>
  <c r="E14" i="64"/>
  <c r="C14" i="64"/>
  <c r="B14" i="64"/>
  <c r="G12" i="64"/>
  <c r="D12" i="64"/>
  <c r="B12" i="64"/>
  <c r="X12" i="64" s="1"/>
  <c r="L11" i="64"/>
  <c r="K11" i="64"/>
  <c r="J11" i="64"/>
  <c r="G11" i="64"/>
  <c r="F11" i="64"/>
  <c r="D11" i="64"/>
  <c r="B11" i="64"/>
  <c r="X11" i="64" s="1"/>
  <c r="L22" i="64"/>
  <c r="K22" i="64"/>
  <c r="J22" i="64"/>
  <c r="G22" i="64"/>
  <c r="F22" i="64"/>
  <c r="E22" i="64"/>
  <c r="B22" i="64"/>
  <c r="F8" i="64"/>
  <c r="E8" i="64"/>
  <c r="D8" i="64"/>
  <c r="B8" i="64"/>
  <c r="L16" i="64"/>
  <c r="K16" i="64"/>
  <c r="G16" i="64"/>
  <c r="F16" i="64"/>
  <c r="B16" i="64"/>
  <c r="L9" i="64"/>
  <c r="J9" i="64"/>
  <c r="G9" i="64"/>
  <c r="F9" i="64"/>
  <c r="E9" i="64"/>
  <c r="D9" i="64"/>
  <c r="B9" i="64"/>
  <c r="L24" i="64"/>
  <c r="J24" i="64"/>
  <c r="G24" i="64"/>
  <c r="F24" i="64"/>
  <c r="E24" i="64"/>
  <c r="D24" i="64"/>
  <c r="C24" i="64"/>
  <c r="B24" i="64"/>
  <c r="K27" i="64"/>
  <c r="G27" i="64"/>
  <c r="F27" i="64"/>
  <c r="E27" i="64"/>
  <c r="D27" i="64"/>
  <c r="C27" i="64"/>
  <c r="B27" i="64"/>
  <c r="J15" i="64"/>
  <c r="E15" i="64"/>
  <c r="D15" i="64"/>
  <c r="B15" i="64"/>
  <c r="L26" i="64"/>
  <c r="K26" i="64"/>
  <c r="G26" i="64"/>
  <c r="F26" i="64"/>
  <c r="E26" i="64"/>
  <c r="D26" i="64"/>
  <c r="B26" i="64"/>
  <c r="B7" i="64"/>
  <c r="L20" i="64"/>
  <c r="K20" i="64"/>
  <c r="G20" i="64"/>
  <c r="F20" i="64"/>
  <c r="E20" i="64"/>
  <c r="D20" i="64"/>
  <c r="B20" i="64"/>
  <c r="J10" i="64"/>
  <c r="G10" i="64"/>
  <c r="E10" i="64"/>
  <c r="D10" i="64"/>
  <c r="B10" i="64"/>
  <c r="X9" i="64" s="1"/>
  <c r="J21" i="64"/>
  <c r="G21" i="64"/>
  <c r="F21" i="64"/>
  <c r="E21" i="64"/>
  <c r="B21" i="64"/>
  <c r="L25" i="64"/>
  <c r="K25" i="64"/>
  <c r="J25" i="64"/>
  <c r="G25" i="64"/>
  <c r="F25" i="64"/>
  <c r="E25" i="64"/>
  <c r="B25" i="64"/>
  <c r="K19" i="64"/>
  <c r="G19" i="64"/>
  <c r="F19" i="64"/>
  <c r="B19" i="64"/>
  <c r="X13" i="64" s="1"/>
  <c r="J23" i="64"/>
  <c r="G23" i="64"/>
  <c r="B23" i="64"/>
  <c r="V14" i="64"/>
  <c r="W14" i="64"/>
  <c r="K18" i="64"/>
  <c r="J18" i="64"/>
  <c r="G18" i="64"/>
  <c r="F18" i="64"/>
  <c r="E18" i="64"/>
  <c r="B18" i="64"/>
  <c r="X8" i="64" s="1"/>
  <c r="U211" i="114"/>
  <c r="T212" i="114"/>
  <c r="L232" i="114" s="1"/>
  <c r="T211" i="114"/>
  <c r="S211" i="114"/>
  <c r="R211" i="114"/>
  <c r="R223" i="114"/>
  <c r="R222" i="114"/>
  <c r="X27" i="64" l="1"/>
  <c r="X29" i="64"/>
  <c r="X30" i="64"/>
  <c r="Z28" i="64"/>
  <c r="X28" i="64"/>
  <c r="Z27" i="64"/>
  <c r="Z29" i="64"/>
  <c r="X10" i="64"/>
  <c r="X18" i="64"/>
  <c r="Q20" i="64"/>
  <c r="Z20" i="64"/>
  <c r="Z9" i="64"/>
  <c r="Z10" i="64"/>
  <c r="P13" i="64"/>
  <c r="R13" i="64"/>
  <c r="Z11" i="64"/>
  <c r="Q26" i="64"/>
  <c r="Z14" i="64"/>
  <c r="Z16" i="64"/>
  <c r="Z17" i="64"/>
  <c r="X14" i="64"/>
  <c r="X15" i="64"/>
  <c r="X16" i="64"/>
  <c r="X17" i="64"/>
  <c r="R32" i="64"/>
  <c r="T32" i="64" s="1"/>
  <c r="Z15" i="64"/>
  <c r="Q25" i="64"/>
  <c r="X23" i="64"/>
  <c r="Q22" i="64"/>
  <c r="Q14" i="64"/>
  <c r="O28" i="64"/>
  <c r="Q28" i="64"/>
  <c r="S28" i="64"/>
  <c r="P29" i="64"/>
  <c r="R29" i="64"/>
  <c r="X20" i="64"/>
  <c r="X21" i="64"/>
  <c r="X19" i="64"/>
  <c r="X25" i="64"/>
  <c r="X26" i="64"/>
  <c r="AC13" i="64"/>
  <c r="Z21" i="64"/>
  <c r="AB22" i="64"/>
  <c r="Z23" i="64"/>
  <c r="AB24" i="64"/>
  <c r="AB25" i="64"/>
  <c r="AB11" i="64"/>
  <c r="AB28" i="64"/>
  <c r="AC29" i="64"/>
  <c r="AB30" i="64"/>
  <c r="AC31" i="64"/>
  <c r="AB32" i="64"/>
  <c r="AC33" i="64"/>
  <c r="R25" i="64"/>
  <c r="T25" i="64" s="1"/>
  <c r="P10" i="64"/>
  <c r="R20" i="64"/>
  <c r="T20" i="64" s="1"/>
  <c r="X22" i="64"/>
  <c r="R26" i="64"/>
  <c r="T26" i="64" s="1"/>
  <c r="P15" i="64"/>
  <c r="Q27" i="64"/>
  <c r="X24" i="64"/>
  <c r="P24" i="64"/>
  <c r="R24" i="64"/>
  <c r="P9" i="64"/>
  <c r="R9" i="64"/>
  <c r="R16" i="64"/>
  <c r="R22" i="64"/>
  <c r="T22" i="64" s="1"/>
  <c r="P11" i="64"/>
  <c r="R11" i="64"/>
  <c r="R14" i="64"/>
  <c r="T14" i="64" s="1"/>
  <c r="P28" i="64"/>
  <c r="R28" i="64"/>
  <c r="T28" i="64" s="1"/>
  <c r="O29" i="64"/>
  <c r="Q29" i="64"/>
  <c r="T29" i="64" s="1"/>
  <c r="S29" i="64"/>
  <c r="Y28" i="64" s="1"/>
  <c r="Q17" i="64"/>
  <c r="R31" i="64"/>
  <c r="T31" i="64" s="1"/>
  <c r="Z19" i="64"/>
  <c r="AB20" i="64"/>
  <c r="AB14" i="64"/>
  <c r="AB21" i="64"/>
  <c r="Z22" i="64"/>
  <c r="Z24" i="64"/>
  <c r="AB9" i="64"/>
  <c r="Z25" i="64"/>
  <c r="AB10" i="64"/>
  <c r="AB17" i="64"/>
  <c r="Z26" i="64"/>
  <c r="AB27" i="64"/>
  <c r="AC28" i="64"/>
  <c r="AB29" i="64"/>
  <c r="AB31" i="64"/>
  <c r="AC32" i="64"/>
  <c r="AB33" i="64"/>
  <c r="T13" i="64"/>
  <c r="AA33" i="64"/>
  <c r="AA32" i="64"/>
  <c r="AA31" i="64"/>
  <c r="AA28" i="64"/>
  <c r="T37" i="30"/>
  <c r="T37" i="64"/>
  <c r="T38" i="64"/>
  <c r="T189" i="114"/>
  <c r="T188" i="114"/>
  <c r="S189" i="114"/>
  <c r="S188" i="114"/>
  <c r="R189" i="114"/>
  <c r="R188" i="114"/>
  <c r="R201" i="114"/>
  <c r="R200" i="114"/>
  <c r="R199" i="114"/>
  <c r="AA29" i="64" l="1"/>
  <c r="Y29" i="64"/>
  <c r="S165" i="114"/>
  <c r="R166" i="114"/>
  <c r="R165" i="114"/>
  <c r="R176" i="114"/>
  <c r="L31" i="148" l="1"/>
  <c r="K31" i="148"/>
  <c r="L29" i="148"/>
  <c r="K29" i="148"/>
  <c r="L27" i="148"/>
  <c r="K27" i="148"/>
  <c r="L22" i="148"/>
  <c r="K22" i="148"/>
  <c r="L30" i="148"/>
  <c r="K30" i="148"/>
  <c r="L28" i="148"/>
  <c r="K28" i="148"/>
  <c r="L26" i="148"/>
  <c r="K26" i="148"/>
  <c r="L25" i="148"/>
  <c r="K25" i="148"/>
  <c r="L24" i="148"/>
  <c r="K24" i="148"/>
  <c r="L23" i="148"/>
  <c r="K23" i="148"/>
  <c r="L21" i="148"/>
  <c r="K21" i="148"/>
  <c r="L15" i="148"/>
  <c r="K15" i="148"/>
  <c r="L16" i="148"/>
  <c r="L14" i="148"/>
  <c r="L11" i="148"/>
  <c r="L12" i="148"/>
  <c r="K16" i="148"/>
  <c r="K14" i="148"/>
  <c r="K12" i="148"/>
  <c r="L10" i="148"/>
  <c r="K10" i="148"/>
  <c r="R156" i="114"/>
  <c r="R155" i="114"/>
  <c r="R154" i="114"/>
  <c r="R145" i="114"/>
  <c r="R144" i="114"/>
  <c r="T143" i="114"/>
  <c r="S143" i="114"/>
  <c r="R143" i="114"/>
  <c r="R5" i="41" l="1"/>
  <c r="L5" i="41"/>
  <c r="R5" i="59"/>
  <c r="L5" i="59"/>
  <c r="AB5" i="30"/>
  <c r="R5" i="30"/>
  <c r="L5" i="30"/>
  <c r="M130" i="114" l="1"/>
  <c r="R134" i="114"/>
  <c r="L129" i="114" s="1"/>
  <c r="M129" i="114"/>
  <c r="R135" i="114"/>
  <c r="L130" i="114" s="1"/>
  <c r="L128" i="114"/>
  <c r="M128" i="114"/>
  <c r="S120" i="114"/>
  <c r="M133" i="114" s="1"/>
  <c r="R120" i="114"/>
  <c r="L133" i="114" s="1"/>
  <c r="M33" i="33" l="1"/>
  <c r="K33" i="33"/>
  <c r="J33" i="33"/>
  <c r="G33" i="33"/>
  <c r="S33" i="33" s="1"/>
  <c r="F33" i="33"/>
  <c r="E33" i="33"/>
  <c r="Q33" i="33" s="1"/>
  <c r="D33" i="33"/>
  <c r="P33" i="33" s="1"/>
  <c r="B33" i="33"/>
  <c r="M32" i="33"/>
  <c r="L32" i="33"/>
  <c r="K32" i="33"/>
  <c r="J32" i="33"/>
  <c r="G32" i="33"/>
  <c r="S32" i="33" s="1"/>
  <c r="F32" i="33"/>
  <c r="R32" i="33" s="1"/>
  <c r="E32" i="33"/>
  <c r="Q32" i="33" s="1"/>
  <c r="D32" i="33"/>
  <c r="P32" i="33" s="1"/>
  <c r="C32" i="33"/>
  <c r="B32" i="33"/>
  <c r="M36" i="33"/>
  <c r="L36" i="33"/>
  <c r="K36" i="33"/>
  <c r="G36" i="33"/>
  <c r="S36" i="33" s="1"/>
  <c r="F36" i="33"/>
  <c r="E36" i="33"/>
  <c r="Q36" i="33" s="1"/>
  <c r="D36" i="33"/>
  <c r="C36" i="33"/>
  <c r="B36" i="33"/>
  <c r="M31" i="33"/>
  <c r="L31" i="33"/>
  <c r="J31" i="33"/>
  <c r="G31" i="33"/>
  <c r="F31" i="33"/>
  <c r="R31" i="33" s="1"/>
  <c r="E31" i="33"/>
  <c r="D31" i="33"/>
  <c r="P31" i="33" s="1"/>
  <c r="C31" i="33"/>
  <c r="B31" i="33"/>
  <c r="M30" i="33"/>
  <c r="L30" i="33"/>
  <c r="J30" i="33"/>
  <c r="G30" i="33"/>
  <c r="S30" i="33" s="1"/>
  <c r="F30" i="33"/>
  <c r="E30" i="33"/>
  <c r="D30" i="33"/>
  <c r="P30" i="33" s="1"/>
  <c r="C30" i="33"/>
  <c r="B30" i="33"/>
  <c r="M27" i="33"/>
  <c r="J27" i="33"/>
  <c r="G27" i="33"/>
  <c r="S27" i="33" s="1"/>
  <c r="F27" i="33"/>
  <c r="E27" i="33"/>
  <c r="D27" i="33"/>
  <c r="P27" i="33" s="1"/>
  <c r="B27" i="33"/>
  <c r="M26" i="33"/>
  <c r="L26" i="33"/>
  <c r="J26" i="33"/>
  <c r="G26" i="33"/>
  <c r="F26" i="33"/>
  <c r="D26" i="33"/>
  <c r="B26" i="33"/>
  <c r="M24" i="33"/>
  <c r="L24" i="33"/>
  <c r="K24" i="33"/>
  <c r="J24" i="33"/>
  <c r="G24" i="33"/>
  <c r="S24" i="33" s="1"/>
  <c r="F24" i="33"/>
  <c r="E24" i="33"/>
  <c r="Q24" i="33" s="1"/>
  <c r="D24" i="33"/>
  <c r="B24" i="33"/>
  <c r="M35" i="33"/>
  <c r="L35" i="33"/>
  <c r="K35" i="33"/>
  <c r="I35" i="33"/>
  <c r="G35" i="33"/>
  <c r="S35" i="33" s="1"/>
  <c r="F35" i="33"/>
  <c r="E35" i="33"/>
  <c r="Q35" i="33" s="1"/>
  <c r="D35" i="33"/>
  <c r="C35" i="33"/>
  <c r="B35" i="33"/>
  <c r="K22" i="33"/>
  <c r="G22" i="33"/>
  <c r="F22" i="33"/>
  <c r="E22" i="33"/>
  <c r="C22" i="33"/>
  <c r="B22" i="33"/>
  <c r="M34" i="33"/>
  <c r="K34" i="33"/>
  <c r="I34" i="33"/>
  <c r="G34" i="33"/>
  <c r="F34" i="33"/>
  <c r="E34" i="33"/>
  <c r="C34" i="33"/>
  <c r="O34" i="33" s="1"/>
  <c r="B34" i="33"/>
  <c r="M38" i="33"/>
  <c r="L38" i="33"/>
  <c r="K38" i="33"/>
  <c r="J38" i="33"/>
  <c r="I38" i="33"/>
  <c r="G38" i="33"/>
  <c r="F38" i="33"/>
  <c r="E38" i="33"/>
  <c r="D38" i="33"/>
  <c r="P38" i="33" s="1"/>
  <c r="C38" i="33"/>
  <c r="B38" i="33"/>
  <c r="M37" i="33"/>
  <c r="L37" i="33"/>
  <c r="K37" i="33"/>
  <c r="J37" i="33"/>
  <c r="I37" i="33"/>
  <c r="G37" i="33"/>
  <c r="S37" i="33" s="1"/>
  <c r="F37" i="33"/>
  <c r="E37" i="33"/>
  <c r="Q37" i="33" s="1"/>
  <c r="D37" i="33"/>
  <c r="C37" i="33"/>
  <c r="O37" i="33" s="1"/>
  <c r="B37" i="33"/>
  <c r="M17" i="33"/>
  <c r="L17" i="33"/>
  <c r="K17" i="33"/>
  <c r="J17" i="33"/>
  <c r="F17" i="33"/>
  <c r="E17" i="33"/>
  <c r="D17" i="33"/>
  <c r="B17" i="33"/>
  <c r="L23" i="33"/>
  <c r="K23" i="33"/>
  <c r="J23" i="33"/>
  <c r="G23" i="33"/>
  <c r="F23" i="33"/>
  <c r="E23" i="33"/>
  <c r="C23" i="33"/>
  <c r="B23" i="33"/>
  <c r="D12" i="33"/>
  <c r="B12" i="33"/>
  <c r="L18" i="33"/>
  <c r="K18" i="33"/>
  <c r="J18" i="33"/>
  <c r="G18" i="33"/>
  <c r="D18" i="33"/>
  <c r="B18" i="33"/>
  <c r="L11" i="33"/>
  <c r="K11" i="33"/>
  <c r="J11" i="33"/>
  <c r="G11" i="33"/>
  <c r="F11" i="33"/>
  <c r="E11" i="33"/>
  <c r="B11" i="33"/>
  <c r="E16" i="33"/>
  <c r="B16" i="33"/>
  <c r="L19" i="33"/>
  <c r="K19" i="33"/>
  <c r="G19" i="33"/>
  <c r="F19" i="33"/>
  <c r="B19" i="33"/>
  <c r="L8" i="33"/>
  <c r="J8" i="33"/>
  <c r="G8" i="33"/>
  <c r="D8" i="33"/>
  <c r="B8" i="33"/>
  <c r="L39" i="33"/>
  <c r="J39" i="33"/>
  <c r="G39" i="33"/>
  <c r="F39" i="33"/>
  <c r="E39" i="33"/>
  <c r="D39" i="33"/>
  <c r="C39" i="33"/>
  <c r="B39" i="33"/>
  <c r="K29" i="33"/>
  <c r="G29" i="33"/>
  <c r="F29" i="33"/>
  <c r="E29" i="33"/>
  <c r="B29" i="33"/>
  <c r="J14" i="33"/>
  <c r="E14" i="33"/>
  <c r="D14" i="33"/>
  <c r="P14" i="33" s="1"/>
  <c r="B14" i="33"/>
  <c r="L28" i="33"/>
  <c r="K28" i="33"/>
  <c r="G28" i="33"/>
  <c r="F28" i="33"/>
  <c r="E28" i="33"/>
  <c r="D28" i="33"/>
  <c r="B28" i="33"/>
  <c r="B13" i="33"/>
  <c r="L21" i="33"/>
  <c r="K21" i="33"/>
  <c r="G21" i="33"/>
  <c r="F21" i="33"/>
  <c r="E21" i="33"/>
  <c r="Q21" i="33" s="1"/>
  <c r="D21" i="33"/>
  <c r="B21" i="33"/>
  <c r="J7" i="33"/>
  <c r="D7" i="33"/>
  <c r="B7" i="33"/>
  <c r="J15" i="33"/>
  <c r="G15" i="33"/>
  <c r="F15" i="33"/>
  <c r="E15" i="33"/>
  <c r="B15" i="33"/>
  <c r="L25" i="33"/>
  <c r="K25" i="33"/>
  <c r="J25" i="33"/>
  <c r="G25" i="33"/>
  <c r="F25" i="33"/>
  <c r="E25" i="33"/>
  <c r="B25" i="33"/>
  <c r="K20" i="33"/>
  <c r="G20" i="33"/>
  <c r="B20" i="33"/>
  <c r="J9" i="33"/>
  <c r="G9" i="33"/>
  <c r="B9" i="33"/>
  <c r="K10" i="33"/>
  <c r="J10" i="33"/>
  <c r="G10" i="33"/>
  <c r="F10" i="33"/>
  <c r="E10" i="33"/>
  <c r="B10" i="33"/>
  <c r="S103" i="114"/>
  <c r="M114" i="114" s="1"/>
  <c r="S102" i="114"/>
  <c r="M113" i="114" s="1"/>
  <c r="S101" i="114"/>
  <c r="M112" i="114" s="1"/>
  <c r="S100" i="114"/>
  <c r="M111" i="114" s="1"/>
  <c r="S99" i="114"/>
  <c r="M110" i="114" s="1"/>
  <c r="R103" i="114"/>
  <c r="L114" i="114" s="1"/>
  <c r="R102" i="114"/>
  <c r="L113" i="114" s="1"/>
  <c r="R101" i="114"/>
  <c r="L112" i="114" s="1"/>
  <c r="R100" i="114"/>
  <c r="L111" i="114" s="1"/>
  <c r="R99" i="114"/>
  <c r="L110" i="114" s="1"/>
  <c r="R111" i="114"/>
  <c r="R110" i="114"/>
  <c r="P17" i="33" l="1"/>
  <c r="R17" i="33"/>
  <c r="R38" i="33"/>
  <c r="O35" i="33"/>
  <c r="S31" i="33"/>
  <c r="R36" i="33"/>
  <c r="T36" i="33" s="1"/>
  <c r="R30" i="33"/>
  <c r="P26" i="33"/>
  <c r="S26" i="33"/>
  <c r="R26" i="33"/>
  <c r="Q28" i="33"/>
  <c r="Q34" i="33"/>
  <c r="S34" i="33"/>
  <c r="R11" i="33"/>
  <c r="Q29" i="33"/>
  <c r="P24" i="33"/>
  <c r="P7" i="33"/>
  <c r="P39" i="33"/>
  <c r="R39" i="33"/>
  <c r="Q22" i="33"/>
  <c r="Q23" i="33"/>
  <c r="R19" i="33"/>
  <c r="R24" i="33"/>
  <c r="O38" i="33"/>
  <c r="Q25" i="33"/>
  <c r="R28" i="33"/>
  <c r="P8" i="33"/>
  <c r="Q11" i="33"/>
  <c r="T11" i="33" s="1"/>
  <c r="P18" i="33"/>
  <c r="R23" i="33"/>
  <c r="Q17" i="33"/>
  <c r="T17" i="33" s="1"/>
  <c r="P37" i="33"/>
  <c r="R37" i="33"/>
  <c r="T37" i="33" s="1"/>
  <c r="Q38" i="33"/>
  <c r="S38" i="33"/>
  <c r="R25" i="33"/>
  <c r="R21" i="33"/>
  <c r="T21" i="33" s="1"/>
  <c r="R35" i="33"/>
  <c r="T35" i="33" s="1"/>
  <c r="T38" i="33"/>
  <c r="T24" i="33"/>
  <c r="T32" i="33"/>
  <c r="M30" i="41"/>
  <c r="K30" i="41"/>
  <c r="J30" i="41"/>
  <c r="G30" i="41"/>
  <c r="F30" i="41"/>
  <c r="E30" i="41"/>
  <c r="D30" i="41"/>
  <c r="B30" i="41"/>
  <c r="M39" i="41"/>
  <c r="L39" i="41"/>
  <c r="K39" i="41"/>
  <c r="J39" i="41"/>
  <c r="G39" i="41"/>
  <c r="F39" i="41"/>
  <c r="E39" i="41"/>
  <c r="D39" i="41"/>
  <c r="C39" i="41"/>
  <c r="B39" i="41"/>
  <c r="M38" i="41"/>
  <c r="L38" i="41"/>
  <c r="K38" i="41"/>
  <c r="G38" i="41"/>
  <c r="F38" i="41"/>
  <c r="E38" i="41"/>
  <c r="D38" i="41"/>
  <c r="C38" i="41"/>
  <c r="B38" i="41"/>
  <c r="M19" i="41"/>
  <c r="L19" i="41"/>
  <c r="J19" i="41"/>
  <c r="G19" i="41"/>
  <c r="F19" i="41"/>
  <c r="E19" i="41"/>
  <c r="D19" i="41"/>
  <c r="C19" i="41"/>
  <c r="B19" i="41"/>
  <c r="M24" i="41"/>
  <c r="L24" i="41"/>
  <c r="J24" i="41"/>
  <c r="G24" i="41"/>
  <c r="F24" i="41"/>
  <c r="E24" i="41"/>
  <c r="D24" i="41"/>
  <c r="C24" i="41"/>
  <c r="B24" i="41"/>
  <c r="M16" i="41"/>
  <c r="J16" i="41"/>
  <c r="G16" i="41"/>
  <c r="F16" i="41"/>
  <c r="E16" i="41"/>
  <c r="D16" i="41"/>
  <c r="B16" i="41"/>
  <c r="M18" i="41"/>
  <c r="L18" i="41"/>
  <c r="J18" i="41"/>
  <c r="G18" i="41"/>
  <c r="F18" i="41"/>
  <c r="D18" i="41"/>
  <c r="B18" i="41"/>
  <c r="M37" i="41"/>
  <c r="L37" i="41"/>
  <c r="K37" i="41"/>
  <c r="J37" i="41"/>
  <c r="G37" i="41"/>
  <c r="F37" i="41"/>
  <c r="E37" i="41"/>
  <c r="D37" i="41"/>
  <c r="B37" i="41"/>
  <c r="M36" i="41"/>
  <c r="L36" i="41"/>
  <c r="K36" i="41"/>
  <c r="I36" i="41"/>
  <c r="G36" i="41"/>
  <c r="F36" i="41"/>
  <c r="E36" i="41"/>
  <c r="D36" i="41"/>
  <c r="C36" i="41"/>
  <c r="B36" i="41"/>
  <c r="K26" i="41"/>
  <c r="G26" i="41"/>
  <c r="F26" i="41"/>
  <c r="E26" i="41"/>
  <c r="C26" i="41"/>
  <c r="B26" i="41"/>
  <c r="M29" i="41"/>
  <c r="K29" i="41"/>
  <c r="I29" i="41"/>
  <c r="G29" i="41"/>
  <c r="F29" i="41"/>
  <c r="E29" i="41"/>
  <c r="C29" i="41"/>
  <c r="B29" i="41"/>
  <c r="M35" i="41"/>
  <c r="L35" i="41"/>
  <c r="K35" i="41"/>
  <c r="J35" i="41"/>
  <c r="I35" i="41"/>
  <c r="G35" i="41"/>
  <c r="F35" i="41"/>
  <c r="E35" i="41"/>
  <c r="D35" i="41"/>
  <c r="C35" i="41"/>
  <c r="B35" i="41"/>
  <c r="M34" i="41"/>
  <c r="L34" i="41"/>
  <c r="K34" i="41"/>
  <c r="J34" i="41"/>
  <c r="I34" i="41"/>
  <c r="G34" i="41"/>
  <c r="F34" i="41"/>
  <c r="E34" i="41"/>
  <c r="D34" i="41"/>
  <c r="C34" i="41"/>
  <c r="B34" i="41"/>
  <c r="M25" i="41"/>
  <c r="L25" i="41"/>
  <c r="K25" i="41"/>
  <c r="J25" i="41"/>
  <c r="F25" i="41"/>
  <c r="E25" i="41"/>
  <c r="D25" i="41"/>
  <c r="B25" i="41"/>
  <c r="L22" i="41"/>
  <c r="K22" i="41"/>
  <c r="J22" i="41"/>
  <c r="G22" i="41"/>
  <c r="F22" i="41"/>
  <c r="E22" i="41"/>
  <c r="C22" i="41"/>
  <c r="B22" i="41"/>
  <c r="D9" i="41"/>
  <c r="B9" i="41"/>
  <c r="L14" i="41"/>
  <c r="K14" i="41"/>
  <c r="J14" i="41"/>
  <c r="G14" i="41"/>
  <c r="D14" i="41"/>
  <c r="B14" i="41"/>
  <c r="L21" i="41"/>
  <c r="K21" i="41"/>
  <c r="J21" i="41"/>
  <c r="G21" i="41"/>
  <c r="F21" i="41"/>
  <c r="E21" i="41"/>
  <c r="B21" i="41"/>
  <c r="E15" i="41"/>
  <c r="B15" i="41"/>
  <c r="L23" i="41"/>
  <c r="K23" i="41"/>
  <c r="G23" i="41"/>
  <c r="F23" i="41"/>
  <c r="B23" i="41"/>
  <c r="L10" i="41"/>
  <c r="J10" i="41"/>
  <c r="G10" i="41"/>
  <c r="D10" i="41"/>
  <c r="B10" i="41"/>
  <c r="L33" i="41"/>
  <c r="J33" i="41"/>
  <c r="G33" i="41"/>
  <c r="F33" i="41"/>
  <c r="E33" i="41"/>
  <c r="D33" i="41"/>
  <c r="C33" i="41"/>
  <c r="B33" i="41"/>
  <c r="K28" i="41"/>
  <c r="G28" i="41"/>
  <c r="F28" i="41"/>
  <c r="E28" i="41"/>
  <c r="B28" i="41"/>
  <c r="J17" i="41"/>
  <c r="E17" i="41"/>
  <c r="D17" i="41"/>
  <c r="B17" i="41"/>
  <c r="L32" i="41"/>
  <c r="K32" i="41"/>
  <c r="G32" i="41"/>
  <c r="F32" i="41"/>
  <c r="E32" i="41"/>
  <c r="D32" i="41"/>
  <c r="B32" i="41"/>
  <c r="B7" i="41"/>
  <c r="L31" i="41"/>
  <c r="K31" i="41"/>
  <c r="G31" i="41"/>
  <c r="F31" i="41"/>
  <c r="E31" i="41"/>
  <c r="D31" i="41"/>
  <c r="B31" i="41"/>
  <c r="J8" i="41"/>
  <c r="D8" i="41"/>
  <c r="B8" i="41"/>
  <c r="J12" i="41"/>
  <c r="G12" i="41"/>
  <c r="F12" i="41"/>
  <c r="E12" i="41"/>
  <c r="B12" i="41"/>
  <c r="L20" i="41"/>
  <c r="K20" i="41"/>
  <c r="J20" i="41"/>
  <c r="G20" i="41"/>
  <c r="F20" i="41"/>
  <c r="E20" i="41"/>
  <c r="B20" i="41"/>
  <c r="K13" i="41"/>
  <c r="G13" i="41"/>
  <c r="B13" i="41"/>
  <c r="J11" i="41"/>
  <c r="G11" i="41"/>
  <c r="B11" i="41"/>
  <c r="K27" i="41"/>
  <c r="J27" i="41"/>
  <c r="G27" i="41"/>
  <c r="F27" i="41"/>
  <c r="E27" i="41"/>
  <c r="B27" i="41"/>
  <c r="M81" i="114"/>
  <c r="M82" i="114"/>
  <c r="T75" i="114"/>
  <c r="L93" i="114" s="1"/>
  <c r="T74" i="114"/>
  <c r="L92" i="114" s="1"/>
  <c r="T73" i="114"/>
  <c r="R73" i="114"/>
  <c r="S73" i="114"/>
  <c r="R84" i="114"/>
  <c r="R85" i="114"/>
  <c r="R86" i="114"/>
  <c r="L81" i="114" s="1"/>
  <c r="R87" i="114"/>
  <c r="L82" i="114" s="1"/>
  <c r="T28" i="33" l="1"/>
  <c r="T25" i="33"/>
  <c r="T23" i="33"/>
  <c r="T52" i="114"/>
  <c r="L69" i="114" s="1"/>
  <c r="T51" i="114"/>
  <c r="L68" i="114" s="1"/>
  <c r="T50" i="114"/>
  <c r="L67" i="114" s="1"/>
  <c r="R63" i="114"/>
  <c r="R62" i="114"/>
  <c r="R61" i="114"/>
  <c r="M33" i="114" l="1"/>
  <c r="T28" i="114"/>
  <c r="L45" i="114" s="1"/>
  <c r="T27" i="114"/>
  <c r="L44" i="114" s="1"/>
  <c r="T26" i="114"/>
  <c r="L43" i="114" s="1"/>
  <c r="T25" i="114"/>
  <c r="S27" i="114"/>
  <c r="M38" i="114" s="1"/>
  <c r="S26" i="114"/>
  <c r="M37" i="114" s="1"/>
  <c r="S25" i="114"/>
  <c r="M36" i="114" s="1"/>
  <c r="R27" i="114"/>
  <c r="L38" i="114" s="1"/>
  <c r="R26" i="114"/>
  <c r="L37" i="114" s="1"/>
  <c r="R25" i="114"/>
  <c r="L36" i="114" s="1"/>
  <c r="R38" i="114"/>
  <c r="L33" i="114" s="1"/>
  <c r="R37" i="114"/>
  <c r="R36" i="114"/>
  <c r="S22" i="155"/>
  <c r="S20" i="155" s="1"/>
  <c r="R22" i="155"/>
  <c r="R20" i="155" s="1"/>
  <c r="Q7" i="155"/>
  <c r="F19" i="155" s="1"/>
  <c r="B3" i="173" l="1"/>
  <c r="N3" i="173" s="1"/>
  <c r="B4" i="173"/>
  <c r="D4" i="173"/>
  <c r="F4" i="173"/>
  <c r="H4" i="173"/>
  <c r="J4" i="173"/>
  <c r="L4" i="173"/>
  <c r="N4" i="173"/>
  <c r="R4" i="173"/>
  <c r="S4" i="173"/>
  <c r="T4" i="173"/>
  <c r="V4" i="173"/>
  <c r="W4" i="173"/>
  <c r="X4" i="173"/>
  <c r="AE4" i="173"/>
  <c r="AF4" i="173"/>
  <c r="AG4" i="173"/>
  <c r="AI4" i="173"/>
  <c r="AJ4" i="173"/>
  <c r="AK4" i="173"/>
  <c r="D29" i="173"/>
  <c r="F5" i="173"/>
  <c r="H5" i="173"/>
  <c r="L25" i="173"/>
  <c r="N19" i="173"/>
  <c r="R29" i="173"/>
  <c r="W33" i="173"/>
  <c r="X33" i="173"/>
  <c r="Z6" i="173"/>
  <c r="AD11" i="173"/>
  <c r="AH25" i="173"/>
  <c r="AI25" i="173"/>
  <c r="AJ25" i="173"/>
  <c r="AK25" i="173"/>
  <c r="B13" i="173"/>
  <c r="H32" i="173"/>
  <c r="J20" i="173"/>
  <c r="N7" i="173"/>
  <c r="R15" i="173"/>
  <c r="V7" i="173"/>
  <c r="X7" i="173"/>
  <c r="Z30" i="173"/>
  <c r="AA30" i="173"/>
  <c r="AB30" i="173"/>
  <c r="AC30" i="173"/>
  <c r="AD26" i="173"/>
  <c r="AE26" i="173"/>
  <c r="AF26" i="173"/>
  <c r="AG26" i="173"/>
  <c r="AH5" i="173"/>
  <c r="B9" i="173"/>
  <c r="F12" i="173"/>
  <c r="N13" i="173"/>
  <c r="R6" i="173"/>
  <c r="W27" i="173"/>
  <c r="X27" i="173"/>
  <c r="AA24" i="173"/>
  <c r="AE24" i="173"/>
  <c r="AF24" i="173"/>
  <c r="AG24" i="173"/>
  <c r="AI36" i="173"/>
  <c r="AJ36" i="173"/>
  <c r="AK36" i="173"/>
  <c r="B6" i="173"/>
  <c r="D6" i="173"/>
  <c r="H21" i="173"/>
  <c r="L30" i="173"/>
  <c r="W34" i="173"/>
  <c r="X34" i="173"/>
  <c r="Z8" i="173"/>
  <c r="AD6" i="173"/>
  <c r="AH15" i="173"/>
  <c r="G33" i="173"/>
  <c r="H33" i="173"/>
  <c r="J11" i="173"/>
  <c r="L11" i="173"/>
  <c r="V22" i="173"/>
  <c r="X22" i="173"/>
  <c r="Z10" i="173"/>
  <c r="AE32" i="173"/>
  <c r="AF32" i="173"/>
  <c r="AG32" i="173"/>
  <c r="AH13" i="173"/>
  <c r="AI13" i="173"/>
  <c r="B16" i="173"/>
  <c r="F17" i="173"/>
  <c r="J35" i="173"/>
  <c r="K35" i="173"/>
  <c r="L35" i="173"/>
  <c r="R14" i="173"/>
  <c r="T14" i="173"/>
  <c r="V11" i="173"/>
  <c r="X11" i="173"/>
  <c r="Z18" i="173"/>
  <c r="AB18" i="173"/>
  <c r="AD13" i="173"/>
  <c r="AF13" i="173"/>
  <c r="AH9" i="173"/>
  <c r="AJ9" i="173"/>
  <c r="B11" i="173"/>
  <c r="F15" i="173"/>
  <c r="J12" i="173"/>
  <c r="R17" i="173"/>
  <c r="W35" i="173"/>
  <c r="X35" i="173"/>
  <c r="AD10" i="173"/>
  <c r="AI17" i="173"/>
  <c r="B21" i="173"/>
  <c r="F10" i="173"/>
  <c r="R12" i="173"/>
  <c r="V23" i="173"/>
  <c r="W23" i="173"/>
  <c r="X23" i="173"/>
  <c r="AA36" i="173"/>
  <c r="AB36" i="173"/>
  <c r="AC36" i="173"/>
  <c r="AD16" i="173"/>
  <c r="AF16" i="173"/>
  <c r="AJ10" i="173"/>
  <c r="B8" i="173"/>
  <c r="G27" i="173"/>
  <c r="J34" i="173"/>
  <c r="L34" i="173"/>
  <c r="R10" i="173"/>
  <c r="X15" i="173"/>
  <c r="Z20" i="173"/>
  <c r="AB20" i="173"/>
  <c r="AD30" i="173"/>
  <c r="AE30" i="173"/>
  <c r="AF30" i="173"/>
  <c r="AG30" i="173"/>
  <c r="AH23" i="173"/>
  <c r="AI23" i="173"/>
  <c r="AJ23" i="173"/>
  <c r="AK23" i="173"/>
  <c r="B35" i="173"/>
  <c r="C35" i="173"/>
  <c r="D35" i="173"/>
  <c r="F18" i="173"/>
  <c r="J17" i="173"/>
  <c r="R24" i="173"/>
  <c r="V17" i="173"/>
  <c r="X17" i="173"/>
  <c r="AB14" i="173"/>
  <c r="AD12" i="173"/>
  <c r="AF12" i="173"/>
  <c r="AI31" i="173"/>
  <c r="AJ31" i="173"/>
  <c r="AK31" i="173"/>
  <c r="D28" i="173"/>
  <c r="F6" i="173"/>
  <c r="H6" i="173"/>
  <c r="J14" i="173"/>
  <c r="L14" i="173"/>
  <c r="N26" i="173"/>
  <c r="V21" i="173"/>
  <c r="X21" i="173"/>
  <c r="Z33" i="173"/>
  <c r="AB33" i="173"/>
  <c r="AE33" i="173"/>
  <c r="AF33" i="173"/>
  <c r="AG33" i="173"/>
  <c r="AI37" i="173"/>
  <c r="AJ37" i="173"/>
  <c r="AK37" i="173"/>
  <c r="D26" i="173"/>
  <c r="F29" i="173"/>
  <c r="G29" i="173"/>
  <c r="H29" i="173"/>
  <c r="J6" i="173"/>
  <c r="L6" i="173"/>
  <c r="N25" i="173"/>
  <c r="V13" i="173"/>
  <c r="X13" i="173"/>
  <c r="Z9" i="173"/>
  <c r="AD14" i="173"/>
  <c r="AE14" i="173"/>
  <c r="AF14" i="173"/>
  <c r="AG14" i="173"/>
  <c r="AH6" i="173"/>
  <c r="F19" i="173"/>
  <c r="J9" i="173"/>
  <c r="L9" i="173"/>
  <c r="N15" i="173"/>
  <c r="V9" i="173"/>
  <c r="X9" i="173"/>
  <c r="Z15" i="173"/>
  <c r="AB15" i="173"/>
  <c r="AE27" i="173"/>
  <c r="AF27" i="173"/>
  <c r="AG27" i="173"/>
  <c r="AH29" i="173"/>
  <c r="AI29" i="173"/>
  <c r="AJ29" i="173"/>
  <c r="AK29" i="173"/>
  <c r="D32" i="173"/>
  <c r="F23" i="173"/>
  <c r="J7" i="173"/>
  <c r="L7" i="173"/>
  <c r="N10" i="173"/>
  <c r="R22" i="173"/>
  <c r="V19" i="173"/>
  <c r="X19" i="173"/>
  <c r="Z29" i="173"/>
  <c r="AA29" i="173"/>
  <c r="AB29" i="173"/>
  <c r="AC29" i="173"/>
  <c r="AD23" i="173"/>
  <c r="AE23" i="173"/>
  <c r="AF23" i="173"/>
  <c r="AG23" i="173"/>
  <c r="AH16" i="173"/>
  <c r="AI16" i="173"/>
  <c r="B12" i="173"/>
  <c r="D12" i="173"/>
  <c r="G34" i="173"/>
  <c r="H34" i="173"/>
  <c r="J5" i="173"/>
  <c r="L5" i="173"/>
  <c r="N17" i="173"/>
  <c r="P17" i="173"/>
  <c r="R23" i="173"/>
  <c r="V14" i="173"/>
  <c r="X14" i="173"/>
  <c r="Z19" i="173"/>
  <c r="AA19" i="173"/>
  <c r="AB19" i="173"/>
  <c r="AC19" i="173"/>
  <c r="AD25" i="173"/>
  <c r="AE25" i="173"/>
  <c r="AF25" i="173"/>
  <c r="AG25" i="173"/>
  <c r="AH24" i="173"/>
  <c r="AI24" i="173"/>
  <c r="AJ24" i="173"/>
  <c r="AK24" i="173"/>
  <c r="B14" i="173"/>
  <c r="F9" i="173"/>
  <c r="J10" i="173"/>
  <c r="L10" i="173"/>
  <c r="N20" i="173"/>
  <c r="R13" i="173"/>
  <c r="V20" i="173"/>
  <c r="X20" i="173"/>
  <c r="AA34" i="173"/>
  <c r="AB34" i="173"/>
  <c r="AC34" i="173"/>
  <c r="AD21" i="173"/>
  <c r="AE21" i="173"/>
  <c r="AF21" i="173"/>
  <c r="AG21" i="173"/>
  <c r="AH8" i="173"/>
  <c r="B7" i="173"/>
  <c r="D7" i="173"/>
  <c r="G28" i="173"/>
  <c r="L28" i="173"/>
  <c r="N23" i="173"/>
  <c r="R5" i="173"/>
  <c r="V6" i="173"/>
  <c r="X6" i="173"/>
  <c r="AA31" i="173"/>
  <c r="AB31" i="173"/>
  <c r="AC31" i="173"/>
  <c r="AD5" i="173"/>
  <c r="AH22" i="173"/>
  <c r="AI22" i="173"/>
  <c r="AJ22" i="173"/>
  <c r="AK22" i="173"/>
  <c r="B22" i="173"/>
  <c r="F13" i="173"/>
  <c r="H13" i="173"/>
  <c r="K33" i="173"/>
  <c r="R19" i="173"/>
  <c r="V25" i="173"/>
  <c r="X25" i="173"/>
  <c r="AA37" i="173"/>
  <c r="AB37" i="173"/>
  <c r="AC37" i="173"/>
  <c r="AD22" i="173"/>
  <c r="AE22" i="173"/>
  <c r="AF22" i="173"/>
  <c r="AG22" i="173"/>
  <c r="AH14" i="173"/>
  <c r="B5" i="173"/>
  <c r="F31" i="173"/>
  <c r="G31" i="173"/>
  <c r="H31" i="173"/>
  <c r="L19" i="173"/>
  <c r="N14" i="173"/>
  <c r="R20" i="173"/>
  <c r="V16" i="173"/>
  <c r="X16" i="173"/>
  <c r="Z5" i="173"/>
  <c r="AD17" i="173"/>
  <c r="AE17" i="173"/>
  <c r="AH18" i="173"/>
  <c r="AI18" i="173"/>
  <c r="C31" i="173"/>
  <c r="F22" i="173"/>
  <c r="J8" i="173"/>
  <c r="N9" i="173"/>
  <c r="R26" i="173"/>
  <c r="V8" i="173"/>
  <c r="X8" i="173"/>
  <c r="Z23" i="173"/>
  <c r="AA23" i="173"/>
  <c r="AD28" i="173"/>
  <c r="AE28" i="173"/>
  <c r="AF28" i="173"/>
  <c r="AG28" i="173"/>
  <c r="AH28" i="173"/>
  <c r="AJ28" i="173"/>
  <c r="B37" i="173"/>
  <c r="D37" i="173"/>
  <c r="H25" i="173"/>
  <c r="L23" i="173"/>
  <c r="N6" i="173"/>
  <c r="R28" i="173"/>
  <c r="V10" i="173"/>
  <c r="X10" i="173"/>
  <c r="Z11" i="173"/>
  <c r="AD8" i="173"/>
  <c r="AH20" i="173"/>
  <c r="B23" i="173"/>
  <c r="F24" i="173"/>
  <c r="J21" i="173"/>
  <c r="N28" i="173"/>
  <c r="R7" i="173"/>
  <c r="V5" i="173"/>
  <c r="X5" i="173"/>
  <c r="Z28" i="173"/>
  <c r="AA28" i="173"/>
  <c r="AB28" i="173"/>
  <c r="AC28" i="173"/>
  <c r="AD18" i="173"/>
  <c r="AE18" i="173"/>
  <c r="AH30" i="173"/>
  <c r="AI30" i="173"/>
  <c r="AJ30" i="173"/>
  <c r="AK30" i="173"/>
  <c r="B10" i="173"/>
  <c r="F20" i="173"/>
  <c r="J16" i="173"/>
  <c r="R8" i="173"/>
  <c r="V28" i="173"/>
  <c r="X28" i="173"/>
  <c r="Z16" i="173"/>
  <c r="AD9" i="173"/>
  <c r="AH32" i="173"/>
  <c r="AI32" i="173"/>
  <c r="AJ32" i="173"/>
  <c r="AK32" i="173"/>
  <c r="D27" i="173"/>
  <c r="F14" i="173"/>
  <c r="J27" i="173"/>
  <c r="N22" i="173"/>
  <c r="R9" i="173"/>
  <c r="V30" i="173"/>
  <c r="X30" i="173"/>
  <c r="Z25" i="173"/>
  <c r="AA25" i="173"/>
  <c r="AD7" i="173"/>
  <c r="AH7" i="173"/>
  <c r="B25" i="173"/>
  <c r="F7" i="173"/>
  <c r="H7" i="173"/>
  <c r="J37" i="173"/>
  <c r="L37" i="173"/>
  <c r="R16" i="173"/>
  <c r="V12" i="173"/>
  <c r="X12" i="173"/>
  <c r="Z17" i="173"/>
  <c r="AD19" i="173"/>
  <c r="AE19" i="173"/>
  <c r="AH34" i="173"/>
  <c r="AI34" i="173"/>
  <c r="AJ34" i="173"/>
  <c r="AK34" i="173"/>
  <c r="B20" i="173"/>
  <c r="F16" i="173"/>
  <c r="J15" i="173"/>
  <c r="N8" i="173"/>
  <c r="R11" i="173"/>
  <c r="V32" i="173"/>
  <c r="W32" i="173"/>
  <c r="X32" i="173"/>
  <c r="Z12" i="173"/>
  <c r="AE29" i="173"/>
  <c r="AF29" i="173"/>
  <c r="AG29" i="173"/>
  <c r="AH35" i="173"/>
  <c r="AI35" i="173"/>
  <c r="AJ35" i="173"/>
  <c r="AK35" i="173"/>
  <c r="B15" i="173"/>
  <c r="F11" i="173"/>
  <c r="J24" i="173"/>
  <c r="L24" i="173"/>
  <c r="W26" i="173"/>
  <c r="X26" i="173"/>
  <c r="Z7" i="173"/>
  <c r="AD20" i="173"/>
  <c r="AE20" i="173"/>
  <c r="AF20" i="173"/>
  <c r="AG20" i="173"/>
  <c r="AI27" i="173"/>
  <c r="AJ27" i="173"/>
  <c r="AK27" i="173"/>
  <c r="B17" i="173"/>
  <c r="F8" i="173"/>
  <c r="H8" i="173"/>
  <c r="J22" i="173"/>
  <c r="L22" i="173"/>
  <c r="N5" i="173"/>
  <c r="R18" i="173"/>
  <c r="V18" i="173"/>
  <c r="W18" i="173"/>
  <c r="X18" i="173"/>
  <c r="Z22" i="173"/>
  <c r="AA22" i="173"/>
  <c r="AE31" i="173"/>
  <c r="AF31" i="173"/>
  <c r="AG31" i="173"/>
  <c r="AH19" i="173"/>
  <c r="AI19" i="173"/>
  <c r="B18" i="173"/>
  <c r="D18" i="173"/>
  <c r="G30" i="173"/>
  <c r="H30" i="173"/>
  <c r="J29" i="173"/>
  <c r="L29" i="173"/>
  <c r="N11" i="173"/>
  <c r="W24" i="173"/>
  <c r="X24" i="173"/>
  <c r="AA32" i="173"/>
  <c r="AB32" i="173"/>
  <c r="AC32" i="173"/>
  <c r="AF15" i="173"/>
  <c r="AI26" i="173"/>
  <c r="AJ26" i="173"/>
  <c r="AK26" i="173"/>
  <c r="C36" i="173"/>
  <c r="D36" i="173"/>
  <c r="F26" i="173"/>
  <c r="G26" i="173"/>
  <c r="K36" i="173"/>
  <c r="M36" i="173" s="1"/>
  <c r="L36" i="173"/>
  <c r="N12" i="173"/>
  <c r="W29" i="173"/>
  <c r="X29" i="173"/>
  <c r="Z26" i="173"/>
  <c r="AA26" i="173"/>
  <c r="AE34" i="173"/>
  <c r="AF34" i="173"/>
  <c r="AG34" i="173"/>
  <c r="AJ11" i="173"/>
  <c r="B24" i="173"/>
  <c r="C24" i="173"/>
  <c r="G35" i="173"/>
  <c r="H35" i="173"/>
  <c r="J18" i="173"/>
  <c r="K18" i="173"/>
  <c r="N16" i="173"/>
  <c r="W31" i="173"/>
  <c r="X31" i="173"/>
  <c r="AB13" i="173"/>
  <c r="AE35" i="173"/>
  <c r="AF35" i="173"/>
  <c r="AG35" i="173"/>
  <c r="D30" i="173"/>
  <c r="G36" i="173"/>
  <c r="H36" i="173"/>
  <c r="L26" i="173"/>
  <c r="N18" i="173"/>
  <c r="W36" i="173"/>
  <c r="X36" i="173"/>
  <c r="AB21" i="173"/>
  <c r="AE36" i="173"/>
  <c r="AF36" i="173"/>
  <c r="AG36" i="173"/>
  <c r="AJ12" i="173"/>
  <c r="D33" i="173"/>
  <c r="H37" i="173"/>
  <c r="L31" i="173"/>
  <c r="N24" i="173"/>
  <c r="W37" i="173"/>
  <c r="X37" i="173"/>
  <c r="AA27" i="173"/>
  <c r="AE37" i="173"/>
  <c r="AF37" i="173"/>
  <c r="AG37" i="173"/>
  <c r="AI21" i="173"/>
  <c r="B38" i="173"/>
  <c r="C38" i="173"/>
  <c r="D38" i="173"/>
  <c r="F38" i="173"/>
  <c r="G38" i="173"/>
  <c r="H38" i="173"/>
  <c r="J38" i="173"/>
  <c r="K38" i="173"/>
  <c r="L38" i="173"/>
  <c r="N38" i="173"/>
  <c r="O38" i="173"/>
  <c r="P38" i="173"/>
  <c r="R38" i="173"/>
  <c r="S38" i="173"/>
  <c r="T38" i="173"/>
  <c r="V38" i="173"/>
  <c r="W38" i="173"/>
  <c r="X38" i="173"/>
  <c r="Z38" i="173"/>
  <c r="AA38" i="173"/>
  <c r="AB38" i="173"/>
  <c r="AC38" i="173"/>
  <c r="AD38" i="173"/>
  <c r="AE38" i="173"/>
  <c r="AF38" i="173"/>
  <c r="AG38" i="173"/>
  <c r="AH38" i="173"/>
  <c r="AI38" i="173"/>
  <c r="AJ38" i="173"/>
  <c r="AK38" i="173"/>
  <c r="B39" i="173"/>
  <c r="C39" i="173"/>
  <c r="D39" i="173"/>
  <c r="F39" i="173"/>
  <c r="G39" i="173"/>
  <c r="H39" i="173"/>
  <c r="J39" i="173"/>
  <c r="K39" i="173"/>
  <c r="L39" i="173"/>
  <c r="N39" i="173"/>
  <c r="O39" i="173"/>
  <c r="P39" i="173"/>
  <c r="R39" i="173"/>
  <c r="S39" i="173"/>
  <c r="T39" i="173"/>
  <c r="V39" i="173"/>
  <c r="W39" i="173"/>
  <c r="X39" i="173"/>
  <c r="Z39" i="173"/>
  <c r="AA39" i="173"/>
  <c r="AB39" i="173"/>
  <c r="AC39" i="173"/>
  <c r="AD39" i="173"/>
  <c r="AE39" i="173"/>
  <c r="AF39" i="173"/>
  <c r="AG39" i="173"/>
  <c r="AH39" i="173"/>
  <c r="AI39" i="173"/>
  <c r="AJ39" i="173"/>
  <c r="AK39" i="173"/>
  <c r="B40" i="173"/>
  <c r="C40" i="173"/>
  <c r="D40" i="173"/>
  <c r="F40" i="173"/>
  <c r="G40" i="173"/>
  <c r="H40" i="173"/>
  <c r="J40" i="173"/>
  <c r="K40" i="173"/>
  <c r="L40" i="173"/>
  <c r="N40" i="173"/>
  <c r="O40" i="173"/>
  <c r="P40" i="173"/>
  <c r="R40" i="173"/>
  <c r="S40" i="173"/>
  <c r="T40" i="173"/>
  <c r="V40" i="173"/>
  <c r="W40" i="173"/>
  <c r="X40" i="173"/>
  <c r="Z40" i="173"/>
  <c r="AA40" i="173"/>
  <c r="AB40" i="173"/>
  <c r="AC40" i="173"/>
  <c r="AD40" i="173"/>
  <c r="AE40" i="173"/>
  <c r="AF40" i="173"/>
  <c r="AG40" i="173"/>
  <c r="AH40" i="173"/>
  <c r="AI40" i="173"/>
  <c r="AJ40" i="173"/>
  <c r="AK40" i="173"/>
  <c r="B41" i="173"/>
  <c r="C41" i="173"/>
  <c r="D41" i="173"/>
  <c r="F41" i="173"/>
  <c r="G41" i="173"/>
  <c r="H41" i="173"/>
  <c r="J41" i="173"/>
  <c r="K41" i="173"/>
  <c r="L41" i="173"/>
  <c r="N41" i="173"/>
  <c r="O41" i="173"/>
  <c r="P41" i="173"/>
  <c r="R41" i="173"/>
  <c r="S41" i="173"/>
  <c r="T41" i="173"/>
  <c r="V41" i="173"/>
  <c r="W41" i="173"/>
  <c r="X41" i="173"/>
  <c r="Z41" i="173"/>
  <c r="AA41" i="173"/>
  <c r="AB41" i="173"/>
  <c r="AC41" i="173"/>
  <c r="AD41" i="173"/>
  <c r="AE41" i="173"/>
  <c r="AF41" i="173"/>
  <c r="AG41" i="173"/>
  <c r="AH41" i="173"/>
  <c r="AI41" i="173"/>
  <c r="AJ41" i="173"/>
  <c r="AK41" i="173"/>
  <c r="B42" i="173"/>
  <c r="C42" i="173"/>
  <c r="D42" i="173"/>
  <c r="F42" i="173"/>
  <c r="G42" i="173"/>
  <c r="H42" i="173"/>
  <c r="J42" i="173"/>
  <c r="K42" i="173"/>
  <c r="L42" i="173"/>
  <c r="N42" i="173"/>
  <c r="O42" i="173"/>
  <c r="P42" i="173"/>
  <c r="R42" i="173"/>
  <c r="S42" i="173"/>
  <c r="T42" i="173"/>
  <c r="V42" i="173"/>
  <c r="W42" i="173"/>
  <c r="X42" i="173"/>
  <c r="B19" i="172"/>
  <c r="C19" i="172"/>
  <c r="D19" i="172"/>
  <c r="E19" i="172"/>
  <c r="F19" i="172"/>
  <c r="G19" i="172"/>
  <c r="H19" i="172"/>
  <c r="I19" i="172"/>
  <c r="O20" i="172"/>
  <c r="P20" i="172"/>
  <c r="Q20" i="172"/>
  <c r="R20" i="172"/>
  <c r="S20" i="172"/>
  <c r="T20" i="172"/>
  <c r="U20" i="172"/>
  <c r="V20" i="172"/>
  <c r="O21" i="172"/>
  <c r="P21" i="172"/>
  <c r="Q21" i="172"/>
  <c r="R21" i="172"/>
  <c r="S21" i="172"/>
  <c r="T21" i="172"/>
  <c r="U21" i="172"/>
  <c r="V21" i="172"/>
  <c r="O22" i="172"/>
  <c r="P22" i="172"/>
  <c r="Q22" i="172"/>
  <c r="R22" i="172"/>
  <c r="S22" i="172"/>
  <c r="T22" i="172"/>
  <c r="U22" i="172"/>
  <c r="V22" i="172"/>
  <c r="O23" i="172"/>
  <c r="P23" i="172"/>
  <c r="Q23" i="172"/>
  <c r="R23" i="172"/>
  <c r="S23" i="172"/>
  <c r="T23" i="172"/>
  <c r="U23" i="172"/>
  <c r="V23" i="172"/>
  <c r="O24" i="172"/>
  <c r="P24" i="172"/>
  <c r="Q24" i="172"/>
  <c r="R24" i="172"/>
  <c r="S24" i="172"/>
  <c r="T24" i="172"/>
  <c r="U24" i="172"/>
  <c r="V24" i="172"/>
  <c r="O25" i="172"/>
  <c r="P25" i="172"/>
  <c r="Q25" i="172"/>
  <c r="R25" i="172"/>
  <c r="S25" i="172"/>
  <c r="T25" i="172"/>
  <c r="U25" i="172"/>
  <c r="V25" i="172"/>
  <c r="O26" i="172"/>
  <c r="P26" i="172"/>
  <c r="Q26" i="172"/>
  <c r="R26" i="172"/>
  <c r="S26" i="172"/>
  <c r="T26" i="172"/>
  <c r="U26" i="172"/>
  <c r="V26" i="172"/>
  <c r="O27" i="172"/>
  <c r="P27" i="172"/>
  <c r="Q27" i="172"/>
  <c r="R27" i="172"/>
  <c r="S27" i="172"/>
  <c r="T27" i="172"/>
  <c r="U27" i="172"/>
  <c r="V27" i="172"/>
  <c r="O28" i="172"/>
  <c r="P28" i="172"/>
  <c r="Q28" i="172"/>
  <c r="R28" i="172"/>
  <c r="S28" i="172"/>
  <c r="T28" i="172"/>
  <c r="U28" i="172"/>
  <c r="V28" i="172"/>
  <c r="O29" i="172"/>
  <c r="P29" i="172"/>
  <c r="Q29" i="172"/>
  <c r="R29" i="172"/>
  <c r="S29" i="172"/>
  <c r="T29" i="172"/>
  <c r="U29" i="172"/>
  <c r="V29" i="172"/>
  <c r="O30" i="172"/>
  <c r="P30" i="172"/>
  <c r="Q30" i="172"/>
  <c r="R30" i="172"/>
  <c r="S30" i="172"/>
  <c r="T30" i="172"/>
  <c r="U30" i="172"/>
  <c r="V30" i="172"/>
  <c r="O31" i="172"/>
  <c r="P31" i="172"/>
  <c r="Q31" i="172"/>
  <c r="R31" i="172"/>
  <c r="S31" i="172"/>
  <c r="T31" i="172"/>
  <c r="U31" i="172"/>
  <c r="V31" i="172"/>
  <c r="O32" i="172"/>
  <c r="P32" i="172"/>
  <c r="Q32" i="172"/>
  <c r="R32" i="172"/>
  <c r="S32" i="172"/>
  <c r="T32" i="172"/>
  <c r="U32" i="172"/>
  <c r="V32" i="172"/>
  <c r="O33" i="172"/>
  <c r="P33" i="172"/>
  <c r="Q33" i="172"/>
  <c r="R33" i="172"/>
  <c r="S33" i="172"/>
  <c r="T33" i="172"/>
  <c r="U33" i="172"/>
  <c r="V33" i="172"/>
  <c r="O37" i="172"/>
  <c r="P37" i="172"/>
  <c r="Q37" i="172"/>
  <c r="R37" i="172"/>
  <c r="S37" i="172"/>
  <c r="T37" i="172"/>
  <c r="U37" i="172"/>
  <c r="V37" i="172"/>
  <c r="O38" i="172"/>
  <c r="P38" i="172"/>
  <c r="Q38" i="172"/>
  <c r="R38" i="172"/>
  <c r="S38" i="172"/>
  <c r="T38" i="172"/>
  <c r="U38" i="172"/>
  <c r="V38" i="172"/>
  <c r="O39" i="172"/>
  <c r="P39" i="172"/>
  <c r="Q39" i="172"/>
  <c r="R39" i="172"/>
  <c r="S39" i="172"/>
  <c r="T39" i="172"/>
  <c r="U39" i="172"/>
  <c r="V39" i="172"/>
  <c r="O40" i="172"/>
  <c r="P40" i="172"/>
  <c r="Q40" i="172"/>
  <c r="R40" i="172"/>
  <c r="S40" i="172"/>
  <c r="T40" i="172"/>
  <c r="U40" i="172"/>
  <c r="V40" i="172"/>
  <c r="O41" i="172"/>
  <c r="P41" i="172"/>
  <c r="Q41" i="172"/>
  <c r="R41" i="172"/>
  <c r="S41" i="172"/>
  <c r="T41" i="172"/>
  <c r="U41" i="172"/>
  <c r="V41" i="172"/>
  <c r="O42" i="172"/>
  <c r="P42" i="172"/>
  <c r="Q42" i="172"/>
  <c r="R42" i="172"/>
  <c r="S42" i="172"/>
  <c r="T42" i="172"/>
  <c r="U42" i="172"/>
  <c r="V42" i="172"/>
  <c r="O43" i="172"/>
  <c r="P43" i="172"/>
  <c r="Q43" i="172"/>
  <c r="R43" i="172"/>
  <c r="S43" i="172"/>
  <c r="T43" i="172"/>
  <c r="U43" i="172"/>
  <c r="V43" i="172"/>
  <c r="O44" i="172"/>
  <c r="P44" i="172"/>
  <c r="Q44" i="172"/>
  <c r="R44" i="172"/>
  <c r="S44" i="172"/>
  <c r="T44" i="172"/>
  <c r="U44" i="172"/>
  <c r="V44" i="172"/>
  <c r="O45" i="172"/>
  <c r="P45" i="172"/>
  <c r="Q45" i="172"/>
  <c r="R45" i="172"/>
  <c r="S45" i="172"/>
  <c r="T45" i="172"/>
  <c r="U45" i="172"/>
  <c r="V45" i="172"/>
  <c r="O46" i="172"/>
  <c r="P46" i="172"/>
  <c r="Q46" i="172"/>
  <c r="R46" i="172"/>
  <c r="S46" i="172"/>
  <c r="T46" i="172"/>
  <c r="U46" i="172"/>
  <c r="V46" i="172"/>
  <c r="O47" i="172"/>
  <c r="P47" i="172"/>
  <c r="Q47" i="172"/>
  <c r="R47" i="172"/>
  <c r="S47" i="172"/>
  <c r="T47" i="172"/>
  <c r="U47" i="172"/>
  <c r="V47" i="172"/>
  <c r="O48" i="172"/>
  <c r="P48" i="172"/>
  <c r="Q48" i="172"/>
  <c r="R48" i="172"/>
  <c r="S48" i="172"/>
  <c r="T48" i="172"/>
  <c r="U48" i="172"/>
  <c r="V48" i="172"/>
  <c r="O49" i="172"/>
  <c r="P49" i="172"/>
  <c r="Q49" i="172"/>
  <c r="R49" i="172"/>
  <c r="S49" i="172"/>
  <c r="T49" i="172"/>
  <c r="U49" i="172"/>
  <c r="V49" i="172"/>
  <c r="O50" i="172"/>
  <c r="P50" i="172"/>
  <c r="Q50" i="172"/>
  <c r="R50" i="172"/>
  <c r="S50" i="172"/>
  <c r="T50" i="172"/>
  <c r="U50" i="172"/>
  <c r="V50" i="172"/>
  <c r="K16" i="171"/>
  <c r="K17" i="171"/>
  <c r="K18" i="171"/>
  <c r="K19" i="171"/>
  <c r="K20" i="171"/>
  <c r="K21" i="171"/>
  <c r="W21" i="171"/>
  <c r="X21" i="171"/>
  <c r="Z21" i="171"/>
  <c r="K22" i="171"/>
  <c r="K23" i="171"/>
  <c r="K24" i="171"/>
  <c r="K25" i="171"/>
  <c r="K26" i="171"/>
  <c r="K27" i="171"/>
  <c r="K28" i="171"/>
  <c r="K29" i="171"/>
  <c r="K30" i="171"/>
  <c r="K31" i="171"/>
  <c r="K32" i="171"/>
  <c r="K33" i="171"/>
  <c r="K34" i="171"/>
  <c r="W34" i="171"/>
  <c r="X34" i="171"/>
  <c r="Z34" i="171"/>
  <c r="K35" i="171"/>
  <c r="K36" i="171"/>
  <c r="K37" i="171"/>
  <c r="K38" i="171"/>
  <c r="K39" i="171"/>
  <c r="K40" i="171"/>
  <c r="K41" i="171"/>
  <c r="K42" i="171"/>
  <c r="K43" i="171"/>
  <c r="K44" i="171"/>
  <c r="K45" i="171"/>
  <c r="K46" i="171"/>
  <c r="K47" i="171"/>
  <c r="W47" i="171"/>
  <c r="X47" i="171"/>
  <c r="Z47" i="171"/>
  <c r="K48" i="171"/>
  <c r="K49" i="171"/>
  <c r="K50" i="171"/>
  <c r="K51" i="171"/>
  <c r="K52" i="171"/>
  <c r="K53" i="171"/>
  <c r="K54" i="171"/>
  <c r="K55" i="171"/>
  <c r="K56" i="171"/>
  <c r="K57" i="171"/>
  <c r="K58" i="171"/>
  <c r="K59" i="171"/>
  <c r="K60" i="171"/>
  <c r="K61" i="171"/>
  <c r="K62" i="171"/>
  <c r="K63" i="171"/>
  <c r="K64" i="171"/>
  <c r="K65" i="171"/>
  <c r="K66" i="171"/>
  <c r="K67" i="171"/>
  <c r="K68" i="171"/>
  <c r="K69" i="171"/>
  <c r="K70" i="171"/>
  <c r="K71" i="171"/>
  <c r="K72" i="171"/>
  <c r="K73" i="171"/>
  <c r="K74" i="171"/>
  <c r="K75" i="171"/>
  <c r="K76" i="171"/>
  <c r="K77" i="171"/>
  <c r="K78" i="171"/>
  <c r="K79" i="171"/>
  <c r="K80" i="171"/>
  <c r="W80" i="171"/>
  <c r="X80" i="171"/>
  <c r="Z80" i="171"/>
  <c r="K81" i="171"/>
  <c r="K82" i="171"/>
  <c r="K83" i="171"/>
  <c r="K84" i="171"/>
  <c r="K85" i="171"/>
  <c r="K86" i="171"/>
  <c r="K87" i="171"/>
  <c r="K88" i="171"/>
  <c r="K89" i="171"/>
  <c r="K90" i="171"/>
  <c r="K91" i="171"/>
  <c r="K92" i="171"/>
  <c r="K93" i="171"/>
  <c r="W93" i="171"/>
  <c r="X93" i="171"/>
  <c r="Z93" i="171"/>
  <c r="K94" i="171"/>
  <c r="K95" i="171"/>
  <c r="K96" i="171"/>
  <c r="K97" i="171"/>
  <c r="K98" i="171"/>
  <c r="K99" i="171"/>
  <c r="W99" i="171"/>
  <c r="X99" i="171"/>
  <c r="Z99" i="171"/>
  <c r="K100" i="171"/>
  <c r="K101" i="171"/>
  <c r="K102" i="171"/>
  <c r="K103" i="171"/>
  <c r="K104" i="171"/>
  <c r="K105" i="171"/>
  <c r="K106" i="171"/>
  <c r="E18" i="162"/>
  <c r="E19" i="162"/>
  <c r="E20" i="162"/>
  <c r="E21" i="162"/>
  <c r="E22" i="162"/>
  <c r="E23" i="162"/>
  <c r="E24" i="162"/>
  <c r="E25" i="162"/>
  <c r="E26" i="162"/>
  <c r="E27" i="162"/>
  <c r="E28" i="162"/>
  <c r="E29" i="162"/>
  <c r="E30" i="162"/>
  <c r="E31" i="162"/>
  <c r="E32" i="162"/>
  <c r="E33" i="162"/>
  <c r="E34" i="162"/>
  <c r="E35" i="162"/>
  <c r="E36" i="162"/>
  <c r="E37" i="162"/>
  <c r="E38" i="162"/>
  <c r="E39" i="162"/>
  <c r="E40" i="162"/>
  <c r="E41" i="162"/>
  <c r="E42" i="162"/>
  <c r="E43" i="162"/>
  <c r="E44" i="162"/>
  <c r="E45" i="162"/>
  <c r="E46" i="162"/>
  <c r="E47" i="162"/>
  <c r="E48" i="162"/>
  <c r="E49" i="162"/>
  <c r="E50" i="162"/>
  <c r="E51" i="162"/>
  <c r="E52" i="162"/>
  <c r="E53" i="162"/>
  <c r="E54" i="162"/>
  <c r="E55" i="162"/>
  <c r="E56" i="162"/>
  <c r="E57" i="162"/>
  <c r="E58" i="162"/>
  <c r="E59" i="162"/>
  <c r="E60" i="162"/>
  <c r="E61" i="162"/>
  <c r="E62" i="162"/>
  <c r="E63" i="162"/>
  <c r="E64" i="162"/>
  <c r="E65" i="162"/>
  <c r="E66" i="162"/>
  <c r="E67" i="162"/>
  <c r="E68" i="162"/>
  <c r="E69" i="162"/>
  <c r="E70" i="162"/>
  <c r="E71" i="162"/>
  <c r="E72" i="162"/>
  <c r="E73" i="162"/>
  <c r="E74" i="162"/>
  <c r="E75" i="162"/>
  <c r="E76" i="162"/>
  <c r="E77" i="162"/>
  <c r="E78" i="162"/>
  <c r="E79" i="162"/>
  <c r="E80" i="162"/>
  <c r="E81" i="162"/>
  <c r="E82" i="162"/>
  <c r="E83" i="162"/>
  <c r="E84" i="162"/>
  <c r="E85" i="162"/>
  <c r="E86" i="162"/>
  <c r="E87" i="162"/>
  <c r="E88" i="162"/>
  <c r="E89" i="162"/>
  <c r="E90" i="162"/>
  <c r="E91" i="162"/>
  <c r="E92" i="162"/>
  <c r="E93" i="162"/>
  <c r="E94" i="162"/>
  <c r="E95" i="162"/>
  <c r="E96" i="162"/>
  <c r="E97" i="162"/>
  <c r="E98" i="162"/>
  <c r="E99" i="162"/>
  <c r="E100" i="162"/>
  <c r="E101" i="162"/>
  <c r="E102" i="162"/>
  <c r="E103" i="162"/>
  <c r="E104" i="162"/>
  <c r="E105" i="162"/>
  <c r="E106" i="162"/>
  <c r="E107" i="162"/>
  <c r="E108" i="162"/>
  <c r="A127" i="162"/>
  <c r="B127" i="162"/>
  <c r="A128" i="162"/>
  <c r="B128" i="162"/>
  <c r="A129" i="162"/>
  <c r="B129" i="162"/>
  <c r="A130" i="162"/>
  <c r="B130" i="162"/>
  <c r="A131" i="162"/>
  <c r="B131" i="162"/>
  <c r="A132" i="162"/>
  <c r="B132" i="162"/>
  <c r="A133" i="162"/>
  <c r="B133" i="162"/>
  <c r="A134" i="162"/>
  <c r="B134" i="162"/>
  <c r="A135" i="162"/>
  <c r="B135" i="162"/>
  <c r="A136" i="162"/>
  <c r="B136" i="162"/>
  <c r="A137" i="162"/>
  <c r="B137" i="162"/>
  <c r="A138" i="162"/>
  <c r="B138" i="162"/>
  <c r="A139" i="162"/>
  <c r="B139" i="162"/>
  <c r="B141" i="162"/>
  <c r="B142" i="162"/>
  <c r="B143" i="162"/>
  <c r="B144" i="162"/>
  <c r="B145" i="162"/>
  <c r="B146" i="162"/>
  <c r="B147" i="162"/>
  <c r="B148" i="162"/>
  <c r="B149" i="162"/>
  <c r="B150" i="162"/>
  <c r="B151" i="162"/>
  <c r="B152" i="162"/>
  <c r="B153" i="162"/>
  <c r="B4" i="143"/>
  <c r="B7" i="143"/>
  <c r="E7" i="143"/>
  <c r="F7" i="143"/>
  <c r="G7" i="143"/>
  <c r="H7" i="143"/>
  <c r="K7" i="143"/>
  <c r="Q7" i="143"/>
  <c r="V7" i="143"/>
  <c r="X7" i="143"/>
  <c r="Z7" i="143"/>
  <c r="AA7" i="143"/>
  <c r="AB7" i="143"/>
  <c r="B8" i="143"/>
  <c r="E8" i="143"/>
  <c r="F8" i="143"/>
  <c r="H8" i="143"/>
  <c r="K8" i="143"/>
  <c r="L8" i="143"/>
  <c r="Q8" i="143"/>
  <c r="R8" i="143"/>
  <c r="T8" i="143"/>
  <c r="V8" i="143"/>
  <c r="W8" i="143"/>
  <c r="X8" i="143"/>
  <c r="Y8" i="143"/>
  <c r="Z8" i="143"/>
  <c r="AA8" i="143"/>
  <c r="AB8" i="143"/>
  <c r="AC8" i="143"/>
  <c r="B9" i="143"/>
  <c r="C9" i="143"/>
  <c r="D9" i="143"/>
  <c r="E9" i="143"/>
  <c r="F9" i="143"/>
  <c r="G9" i="143"/>
  <c r="H9" i="143"/>
  <c r="J9" i="143"/>
  <c r="L9" i="143"/>
  <c r="P9" i="143"/>
  <c r="R9" i="143"/>
  <c r="V9" i="143"/>
  <c r="X9" i="143"/>
  <c r="Z9" i="143"/>
  <c r="AB9" i="143"/>
  <c r="AC9" i="143"/>
  <c r="B10" i="143"/>
  <c r="E10" i="143"/>
  <c r="F10" i="143"/>
  <c r="G10" i="143"/>
  <c r="H10" i="143"/>
  <c r="K10" i="143"/>
  <c r="L10" i="143"/>
  <c r="Q10" i="143"/>
  <c r="R10" i="143"/>
  <c r="T10" i="143"/>
  <c r="V10" i="143"/>
  <c r="W10" i="143"/>
  <c r="X10" i="143"/>
  <c r="Y10" i="143"/>
  <c r="Z10" i="143"/>
  <c r="AA10" i="143"/>
  <c r="AB10" i="143"/>
  <c r="AC10" i="143"/>
  <c r="B11" i="143"/>
  <c r="D11" i="143"/>
  <c r="E11" i="143"/>
  <c r="H11" i="143"/>
  <c r="J11" i="143"/>
  <c r="P11" i="143"/>
  <c r="Z11" i="143"/>
  <c r="B12" i="143"/>
  <c r="H12" i="143"/>
  <c r="B13" i="143"/>
  <c r="E13" i="143"/>
  <c r="F13" i="143"/>
  <c r="G13" i="143"/>
  <c r="H13" i="143"/>
  <c r="J13" i="143"/>
  <c r="K13" i="143"/>
  <c r="L13" i="143"/>
  <c r="Q13" i="143"/>
  <c r="R13" i="143"/>
  <c r="T13" i="143"/>
  <c r="V13" i="143"/>
  <c r="W13" i="143"/>
  <c r="Y13" i="143"/>
  <c r="AA13" i="143"/>
  <c r="AB13" i="143"/>
  <c r="AC13" i="143"/>
  <c r="B14" i="143"/>
  <c r="H14" i="143"/>
  <c r="K14" i="143"/>
  <c r="AA14" i="143"/>
  <c r="B15" i="143"/>
  <c r="D15" i="143"/>
  <c r="H15" i="143"/>
  <c r="J15" i="143"/>
  <c r="L15" i="143"/>
  <c r="P15" i="143"/>
  <c r="AC15" i="143"/>
  <c r="B16" i="143"/>
  <c r="E16" i="143"/>
  <c r="F16" i="143"/>
  <c r="G16" i="143"/>
  <c r="H16" i="143"/>
  <c r="J16" i="143"/>
  <c r="V16" i="143"/>
  <c r="X16" i="143"/>
  <c r="Z16" i="143"/>
  <c r="AB16" i="143"/>
  <c r="B17" i="143"/>
  <c r="D17" i="143"/>
  <c r="H17" i="143"/>
  <c r="B18" i="143"/>
  <c r="C18" i="143"/>
  <c r="E18" i="143"/>
  <c r="F18" i="143"/>
  <c r="G18" i="143"/>
  <c r="K18" i="143"/>
  <c r="Q18" i="143"/>
  <c r="V18" i="143"/>
  <c r="X18" i="143"/>
  <c r="Z18" i="143"/>
  <c r="AA18" i="143"/>
  <c r="AB18" i="143"/>
  <c r="B19" i="143"/>
  <c r="D19" i="143"/>
  <c r="H19" i="143"/>
  <c r="J19" i="143"/>
  <c r="P19" i="143"/>
  <c r="B20" i="143"/>
  <c r="C20" i="143"/>
  <c r="D20" i="143"/>
  <c r="E20" i="143"/>
  <c r="F20" i="143"/>
  <c r="G20" i="143"/>
  <c r="H20" i="143"/>
  <c r="I20" i="143"/>
  <c r="J20" i="143"/>
  <c r="K20" i="143"/>
  <c r="L20" i="143"/>
  <c r="M20" i="143"/>
  <c r="O20" i="143"/>
  <c r="P20" i="143"/>
  <c r="Q20" i="143"/>
  <c r="R20" i="143"/>
  <c r="S20" i="143"/>
  <c r="T20" i="143"/>
  <c r="V20" i="143"/>
  <c r="W20" i="143"/>
  <c r="X20" i="143"/>
  <c r="Y20" i="143"/>
  <c r="Z20" i="143"/>
  <c r="AA20" i="143"/>
  <c r="AB20" i="143"/>
  <c r="AC20" i="143"/>
  <c r="B21" i="143"/>
  <c r="E21" i="143"/>
  <c r="H21" i="143"/>
  <c r="Z21" i="143"/>
  <c r="B22" i="143"/>
  <c r="C22" i="143"/>
  <c r="D22" i="143"/>
  <c r="E22" i="143"/>
  <c r="F22" i="143"/>
  <c r="G22" i="143"/>
  <c r="J22" i="143"/>
  <c r="L22" i="143"/>
  <c r="M22" i="143"/>
  <c r="P22" i="143"/>
  <c r="R22" i="143"/>
  <c r="S22" i="143"/>
  <c r="V22" i="143"/>
  <c r="X22" i="143"/>
  <c r="Z22" i="143"/>
  <c r="AB22" i="143"/>
  <c r="AC22" i="143"/>
  <c r="B23" i="143"/>
  <c r="D23" i="143"/>
  <c r="E23" i="143"/>
  <c r="F23" i="143"/>
  <c r="G23" i="143"/>
  <c r="H23" i="143"/>
  <c r="J23" i="143"/>
  <c r="M23" i="143"/>
  <c r="P23" i="143"/>
  <c r="S23" i="143"/>
  <c r="V23" i="143"/>
  <c r="X23" i="143"/>
  <c r="Z23" i="143"/>
  <c r="AB23" i="143"/>
  <c r="B24" i="143"/>
  <c r="F24" i="143"/>
  <c r="G24" i="143"/>
  <c r="H24" i="143"/>
  <c r="J24" i="143"/>
  <c r="K24" i="143"/>
  <c r="L24" i="143"/>
  <c r="R24" i="143"/>
  <c r="W24" i="143"/>
  <c r="Y24" i="143"/>
  <c r="AA24" i="143"/>
  <c r="AC24" i="143"/>
  <c r="B25" i="143"/>
  <c r="G25" i="143"/>
  <c r="H25" i="143"/>
  <c r="J25" i="143"/>
  <c r="B26" i="143"/>
  <c r="C26" i="143"/>
  <c r="E26" i="143"/>
  <c r="F26" i="143"/>
  <c r="G26" i="143"/>
  <c r="H26" i="143"/>
  <c r="I26" i="143"/>
  <c r="K26" i="143"/>
  <c r="M26" i="143"/>
  <c r="O26" i="143"/>
  <c r="Q26" i="143"/>
  <c r="S26" i="143"/>
  <c r="V26" i="143"/>
  <c r="X26" i="143"/>
  <c r="Z26" i="143"/>
  <c r="AA26" i="143"/>
  <c r="AB26" i="143"/>
  <c r="B27" i="143"/>
  <c r="H27" i="143"/>
  <c r="J27" i="143"/>
  <c r="K27" i="143"/>
  <c r="L27" i="143"/>
  <c r="W27" i="143"/>
  <c r="Y27" i="143"/>
  <c r="AA27" i="143"/>
  <c r="AC27" i="143"/>
  <c r="B28" i="143"/>
  <c r="F28" i="143"/>
  <c r="G28" i="143"/>
  <c r="H28" i="143"/>
  <c r="K28" i="143"/>
  <c r="L28" i="143"/>
  <c r="R28" i="143"/>
  <c r="W28" i="143"/>
  <c r="Y28" i="143"/>
  <c r="AA28" i="143"/>
  <c r="AB28" i="143"/>
  <c r="AC28" i="143"/>
  <c r="B29" i="143"/>
  <c r="E29" i="143"/>
  <c r="F29" i="143"/>
  <c r="H29" i="143"/>
  <c r="J29" i="143"/>
  <c r="K29" i="143"/>
  <c r="Q29" i="143"/>
  <c r="V29" i="143"/>
  <c r="X29" i="143"/>
  <c r="Z29" i="143"/>
  <c r="AA29" i="143"/>
  <c r="AB29" i="143"/>
  <c r="B30" i="143"/>
  <c r="F30" i="143"/>
  <c r="H30" i="143"/>
  <c r="J30" i="143"/>
  <c r="K30" i="143"/>
  <c r="L30" i="143"/>
  <c r="R30" i="143"/>
  <c r="W30" i="143"/>
  <c r="Y30" i="143"/>
  <c r="AA30" i="143"/>
  <c r="AB30" i="143"/>
  <c r="AC30" i="143"/>
  <c r="B31" i="143"/>
  <c r="D31" i="143"/>
  <c r="E31" i="143"/>
  <c r="H31" i="143"/>
  <c r="J31" i="143"/>
  <c r="K31" i="143"/>
  <c r="L31" i="143"/>
  <c r="M31" i="143"/>
  <c r="P31" i="143"/>
  <c r="Q31" i="143"/>
  <c r="W31" i="143"/>
  <c r="Y31" i="143"/>
  <c r="Z31" i="143"/>
  <c r="AA31" i="143"/>
  <c r="AC31" i="143"/>
  <c r="B32" i="143"/>
  <c r="C32" i="143"/>
  <c r="D32" i="143"/>
  <c r="E32" i="143"/>
  <c r="F32" i="143"/>
  <c r="G32" i="143"/>
  <c r="I32" i="143"/>
  <c r="J32" i="143"/>
  <c r="K32" i="143"/>
  <c r="L32" i="143"/>
  <c r="M32" i="143"/>
  <c r="O32" i="143"/>
  <c r="P32" i="143"/>
  <c r="Q32" i="143"/>
  <c r="R32" i="143"/>
  <c r="S32" i="143"/>
  <c r="T32" i="143"/>
  <c r="V32" i="143"/>
  <c r="W32" i="143"/>
  <c r="X32" i="143"/>
  <c r="Y32" i="143"/>
  <c r="Z32" i="143"/>
  <c r="AA32" i="143"/>
  <c r="AB32" i="143"/>
  <c r="AC32" i="143"/>
  <c r="B33" i="143"/>
  <c r="C33" i="143"/>
  <c r="E33" i="143"/>
  <c r="F33" i="143"/>
  <c r="G33" i="143"/>
  <c r="I33" i="143"/>
  <c r="K33" i="143"/>
  <c r="L33" i="143"/>
  <c r="M33" i="143"/>
  <c r="O33" i="143"/>
  <c r="Q33" i="143"/>
  <c r="R33" i="143"/>
  <c r="S33" i="143"/>
  <c r="T33" i="143"/>
  <c r="V33" i="143"/>
  <c r="W33" i="143"/>
  <c r="X33" i="143"/>
  <c r="Y33" i="143"/>
  <c r="Z33" i="143"/>
  <c r="AA33" i="143"/>
  <c r="AB33" i="143"/>
  <c r="AC33" i="143"/>
  <c r="B34" i="143"/>
  <c r="D34" i="143"/>
  <c r="E34" i="143"/>
  <c r="F34" i="143"/>
  <c r="G34" i="143"/>
  <c r="J34" i="143"/>
  <c r="K34" i="143"/>
  <c r="L34" i="143"/>
  <c r="M34" i="143"/>
  <c r="P34" i="143"/>
  <c r="Q34" i="143"/>
  <c r="R34" i="143"/>
  <c r="S34" i="143"/>
  <c r="T34" i="143"/>
  <c r="V34" i="143"/>
  <c r="W34" i="143"/>
  <c r="X34" i="143"/>
  <c r="Y34" i="143"/>
  <c r="Z34" i="143"/>
  <c r="AA34" i="143"/>
  <c r="AB34" i="143"/>
  <c r="AC34" i="143"/>
  <c r="B35" i="143"/>
  <c r="D35" i="143"/>
  <c r="F35" i="143"/>
  <c r="G35" i="143"/>
  <c r="J35" i="143"/>
  <c r="L35" i="143"/>
  <c r="M35" i="143"/>
  <c r="P35" i="143"/>
  <c r="R35" i="143"/>
  <c r="S35" i="143"/>
  <c r="AB35" i="143"/>
  <c r="AC35" i="143"/>
  <c r="B36" i="143"/>
  <c r="C36" i="143"/>
  <c r="D36" i="143"/>
  <c r="E36" i="143"/>
  <c r="F36" i="143"/>
  <c r="G36" i="143"/>
  <c r="J36" i="143"/>
  <c r="L36" i="143"/>
  <c r="M36" i="143"/>
  <c r="P36" i="143"/>
  <c r="R36" i="143"/>
  <c r="S36" i="143"/>
  <c r="V36" i="143"/>
  <c r="X36" i="143"/>
  <c r="Z36" i="143"/>
  <c r="AB36" i="143"/>
  <c r="AC36" i="143"/>
  <c r="B37" i="143"/>
  <c r="C37" i="143"/>
  <c r="D37" i="143"/>
  <c r="E37" i="143"/>
  <c r="F37" i="143"/>
  <c r="G37" i="143"/>
  <c r="K37" i="143"/>
  <c r="L37" i="143"/>
  <c r="M37" i="143"/>
  <c r="Q37" i="143"/>
  <c r="R37" i="143"/>
  <c r="S37" i="143"/>
  <c r="T37" i="143"/>
  <c r="V37" i="143"/>
  <c r="W37" i="143"/>
  <c r="X37" i="143"/>
  <c r="Y37" i="143"/>
  <c r="Z37" i="143"/>
  <c r="AA37" i="143"/>
  <c r="AB37" i="143"/>
  <c r="AC37" i="143"/>
  <c r="B38" i="143"/>
  <c r="C38" i="143"/>
  <c r="D38" i="143"/>
  <c r="E38" i="143"/>
  <c r="F38" i="143"/>
  <c r="G38" i="143"/>
  <c r="J38" i="143"/>
  <c r="K38" i="143"/>
  <c r="L38" i="143"/>
  <c r="M38" i="143"/>
  <c r="P38" i="143"/>
  <c r="Q38" i="143"/>
  <c r="R38" i="143"/>
  <c r="S38" i="143"/>
  <c r="T38" i="143"/>
  <c r="V38" i="143"/>
  <c r="W38" i="143"/>
  <c r="X38" i="143"/>
  <c r="Y38" i="143"/>
  <c r="Z38" i="143"/>
  <c r="AA38" i="143"/>
  <c r="AB38" i="143"/>
  <c r="AC38" i="143"/>
  <c r="B39" i="143"/>
  <c r="D39" i="143"/>
  <c r="E39" i="143"/>
  <c r="F39" i="143"/>
  <c r="G39" i="143"/>
  <c r="J39" i="143"/>
  <c r="K39" i="143"/>
  <c r="M39" i="143"/>
  <c r="P39" i="143"/>
  <c r="Q39" i="143"/>
  <c r="S39" i="143"/>
  <c r="V39" i="143"/>
  <c r="X39" i="143"/>
  <c r="Z39" i="143"/>
  <c r="AA39" i="143"/>
  <c r="AB39" i="143"/>
  <c r="D41" i="143"/>
  <c r="J41" i="143"/>
  <c r="P41" i="143" s="1"/>
  <c r="B4" i="136"/>
  <c r="C6" i="136"/>
  <c r="I6" i="136"/>
  <c r="O6" i="136"/>
  <c r="B7" i="136"/>
  <c r="D7" i="136"/>
  <c r="H7" i="136"/>
  <c r="J7" i="136"/>
  <c r="P7" i="136"/>
  <c r="W7" i="136"/>
  <c r="B8" i="136"/>
  <c r="E8" i="136"/>
  <c r="F8" i="136"/>
  <c r="H8" i="136"/>
  <c r="J8" i="136"/>
  <c r="K8" i="136"/>
  <c r="Q8" i="136"/>
  <c r="W8" i="136"/>
  <c r="B9" i="136"/>
  <c r="H9" i="136"/>
  <c r="K9" i="136"/>
  <c r="W9" i="136"/>
  <c r="B10" i="136"/>
  <c r="E10" i="136"/>
  <c r="F10" i="136"/>
  <c r="G10" i="136"/>
  <c r="H10" i="136"/>
  <c r="K10" i="136"/>
  <c r="L10" i="136"/>
  <c r="Q10" i="136"/>
  <c r="R10" i="136"/>
  <c r="T10" i="136"/>
  <c r="W10" i="136"/>
  <c r="AA10" i="136"/>
  <c r="B11" i="136"/>
  <c r="D11" i="136"/>
  <c r="H11" i="136"/>
  <c r="W11" i="136"/>
  <c r="B12" i="136"/>
  <c r="H12" i="136"/>
  <c r="W12" i="136"/>
  <c r="B13" i="136"/>
  <c r="E13" i="136"/>
  <c r="F13" i="136"/>
  <c r="G13" i="136"/>
  <c r="H13" i="136"/>
  <c r="K13" i="136"/>
  <c r="Q13" i="136"/>
  <c r="W13" i="136"/>
  <c r="B14" i="136"/>
  <c r="E14" i="136"/>
  <c r="F14" i="136"/>
  <c r="H14" i="136"/>
  <c r="K14" i="136"/>
  <c r="L14" i="136"/>
  <c r="Q14" i="136"/>
  <c r="R14" i="136"/>
  <c r="T14" i="136"/>
  <c r="W14" i="136"/>
  <c r="AA14" i="136"/>
  <c r="B15" i="136"/>
  <c r="E15" i="136"/>
  <c r="F15" i="136"/>
  <c r="G15" i="136"/>
  <c r="H15" i="136"/>
  <c r="J15" i="136"/>
  <c r="W15" i="136"/>
  <c r="B16" i="136"/>
  <c r="G16" i="136"/>
  <c r="H16" i="136"/>
  <c r="J16" i="136"/>
  <c r="W16" i="136"/>
  <c r="B17" i="136"/>
  <c r="W17" i="136" s="1"/>
  <c r="C17" i="136"/>
  <c r="D17" i="136"/>
  <c r="E17" i="136"/>
  <c r="F17" i="136"/>
  <c r="G17" i="136"/>
  <c r="H17" i="136"/>
  <c r="J17" i="136"/>
  <c r="L17" i="136"/>
  <c r="M17" i="136"/>
  <c r="P17" i="136"/>
  <c r="R17" i="136"/>
  <c r="S17" i="136"/>
  <c r="B18" i="136"/>
  <c r="F18" i="136"/>
  <c r="G18" i="136"/>
  <c r="H18" i="136"/>
  <c r="J18" i="136"/>
  <c r="K18" i="136"/>
  <c r="L18" i="136"/>
  <c r="R18" i="136"/>
  <c r="W18" i="136"/>
  <c r="AA18" i="136"/>
  <c r="B19" i="136"/>
  <c r="D19" i="136"/>
  <c r="E19" i="136"/>
  <c r="H19" i="136"/>
  <c r="J19" i="136"/>
  <c r="P19" i="136"/>
  <c r="W19" i="136"/>
  <c r="B20" i="136"/>
  <c r="C20" i="136"/>
  <c r="D20" i="136"/>
  <c r="E20" i="136"/>
  <c r="F20" i="136"/>
  <c r="G20" i="136"/>
  <c r="H20" i="136"/>
  <c r="J20" i="136"/>
  <c r="L20" i="136"/>
  <c r="P20" i="136"/>
  <c r="R20" i="136"/>
  <c r="W20" i="136"/>
  <c r="B21" i="136"/>
  <c r="W21" i="136" s="1"/>
  <c r="C21" i="136"/>
  <c r="D21" i="136"/>
  <c r="E21" i="136"/>
  <c r="F21" i="136"/>
  <c r="G21" i="136"/>
  <c r="H21" i="136"/>
  <c r="I21" i="136"/>
  <c r="J21" i="136"/>
  <c r="K21" i="136"/>
  <c r="L21" i="136"/>
  <c r="M21" i="136"/>
  <c r="O21" i="136"/>
  <c r="P21" i="136"/>
  <c r="Q21" i="136"/>
  <c r="R21" i="136"/>
  <c r="S21" i="136"/>
  <c r="T21" i="136"/>
  <c r="V21" i="136"/>
  <c r="X21" i="136"/>
  <c r="Y21" i="136"/>
  <c r="Z21" i="136"/>
  <c r="AA21" i="136"/>
  <c r="B22" i="136"/>
  <c r="E22" i="136"/>
  <c r="F22" i="136"/>
  <c r="G22" i="136"/>
  <c r="H22" i="136"/>
  <c r="J22" i="136"/>
  <c r="K22" i="136"/>
  <c r="L22" i="136"/>
  <c r="Q22" i="136"/>
  <c r="R22" i="136"/>
  <c r="T22" i="136"/>
  <c r="W22" i="136"/>
  <c r="AA22" i="136"/>
  <c r="B23" i="136"/>
  <c r="W23" i="136" s="1"/>
  <c r="C23" i="136"/>
  <c r="E23" i="136"/>
  <c r="F23" i="136"/>
  <c r="G23" i="136"/>
  <c r="H23" i="136"/>
  <c r="K23" i="136"/>
  <c r="Q23" i="136"/>
  <c r="B24" i="136"/>
  <c r="D24" i="136"/>
  <c r="H24" i="136"/>
  <c r="J24" i="136"/>
  <c r="L24" i="136"/>
  <c r="P24" i="136"/>
  <c r="W24" i="136"/>
  <c r="B25" i="136"/>
  <c r="H25" i="136"/>
  <c r="J25" i="136"/>
  <c r="K25" i="136"/>
  <c r="L25" i="136"/>
  <c r="W25" i="136"/>
  <c r="AA25" i="136"/>
  <c r="B26" i="136"/>
  <c r="F26" i="136"/>
  <c r="G26" i="136"/>
  <c r="H26" i="136"/>
  <c r="K26" i="136"/>
  <c r="L26" i="136"/>
  <c r="R26" i="136"/>
  <c r="W26" i="136"/>
  <c r="AA26" i="136"/>
  <c r="B27" i="136"/>
  <c r="W27" i="136" s="1"/>
  <c r="C27" i="136"/>
  <c r="D27" i="136"/>
  <c r="E27" i="136"/>
  <c r="F27" i="136"/>
  <c r="G27" i="136"/>
  <c r="H27" i="136"/>
  <c r="J27" i="136"/>
  <c r="L27" i="136"/>
  <c r="M27" i="136"/>
  <c r="P27" i="136"/>
  <c r="R27" i="136"/>
  <c r="S27" i="136"/>
  <c r="B28" i="136"/>
  <c r="W28" i="136" s="1"/>
  <c r="C28" i="136"/>
  <c r="E28" i="136"/>
  <c r="F28" i="136"/>
  <c r="G28" i="136"/>
  <c r="J28" i="136"/>
  <c r="K28" i="136"/>
  <c r="L28" i="136"/>
  <c r="M28" i="136"/>
  <c r="Q28" i="136"/>
  <c r="R28" i="136"/>
  <c r="S28" i="136"/>
  <c r="T28" i="136"/>
  <c r="AA28" i="136"/>
  <c r="B29" i="136"/>
  <c r="W29" i="136" s="1"/>
  <c r="D29" i="136"/>
  <c r="E29" i="136"/>
  <c r="F29" i="136"/>
  <c r="G29" i="136"/>
  <c r="H29" i="136"/>
  <c r="J29" i="136"/>
  <c r="K29" i="136"/>
  <c r="L29" i="136"/>
  <c r="M29" i="136"/>
  <c r="P29" i="136"/>
  <c r="Q29" i="136"/>
  <c r="R29" i="136"/>
  <c r="S29" i="136"/>
  <c r="T29" i="136"/>
  <c r="AA29" i="136"/>
  <c r="B30" i="136"/>
  <c r="H30" i="136" s="1"/>
  <c r="D30" i="136"/>
  <c r="E30" i="136"/>
  <c r="F30" i="136"/>
  <c r="G30" i="136"/>
  <c r="J30" i="136"/>
  <c r="M30" i="136"/>
  <c r="P30" i="136"/>
  <c r="S30" i="136"/>
  <c r="B31" i="136"/>
  <c r="E31" i="136"/>
  <c r="H31" i="136"/>
  <c r="W31" i="136"/>
  <c r="B32" i="136"/>
  <c r="F32" i="136"/>
  <c r="H32" i="136"/>
  <c r="J32" i="136"/>
  <c r="K32" i="136"/>
  <c r="L32" i="136"/>
  <c r="R32" i="136"/>
  <c r="W32" i="136"/>
  <c r="AA32" i="136"/>
  <c r="B33" i="136"/>
  <c r="C33" i="136"/>
  <c r="D33" i="136"/>
  <c r="E33" i="136"/>
  <c r="F33" i="136"/>
  <c r="G33" i="136"/>
  <c r="H33" i="136"/>
  <c r="I33" i="136"/>
  <c r="J33" i="136"/>
  <c r="K33" i="136"/>
  <c r="L33" i="136"/>
  <c r="M33" i="136"/>
  <c r="O33" i="136"/>
  <c r="P33" i="136"/>
  <c r="Q33" i="136"/>
  <c r="R33" i="136"/>
  <c r="S33" i="136"/>
  <c r="T33" i="136"/>
  <c r="V33" i="136"/>
  <c r="W33" i="136"/>
  <c r="X33" i="136"/>
  <c r="Y33" i="136"/>
  <c r="Z33" i="136"/>
  <c r="AA33" i="136"/>
  <c r="B34" i="136"/>
  <c r="H34" i="136" s="1"/>
  <c r="D34" i="136"/>
  <c r="F34" i="136"/>
  <c r="G34" i="136"/>
  <c r="J34" i="136"/>
  <c r="L34" i="136"/>
  <c r="M34" i="136"/>
  <c r="P34" i="136"/>
  <c r="R34" i="136"/>
  <c r="S34" i="136"/>
  <c r="B35" i="136"/>
  <c r="C35" i="136"/>
  <c r="E35" i="136"/>
  <c r="F35" i="136"/>
  <c r="G35" i="136"/>
  <c r="H35" i="136"/>
  <c r="I35" i="136"/>
  <c r="K35" i="136"/>
  <c r="M35" i="136"/>
  <c r="O35" i="136"/>
  <c r="Q35" i="136"/>
  <c r="S35" i="136"/>
  <c r="W35" i="136"/>
  <c r="B36" i="136"/>
  <c r="D36" i="136"/>
  <c r="E36" i="136"/>
  <c r="H36" i="136"/>
  <c r="J36" i="136"/>
  <c r="K36" i="136"/>
  <c r="L36" i="136"/>
  <c r="M36" i="136"/>
  <c r="P36" i="136"/>
  <c r="Q36" i="136"/>
  <c r="W36" i="136"/>
  <c r="AA36" i="136"/>
  <c r="B37" i="136"/>
  <c r="W37" i="136" s="1"/>
  <c r="C37" i="136"/>
  <c r="D37" i="136"/>
  <c r="E37" i="136"/>
  <c r="F37" i="136"/>
  <c r="G37" i="136"/>
  <c r="H37" i="136"/>
  <c r="K37" i="136"/>
  <c r="L37" i="136"/>
  <c r="M37" i="136"/>
  <c r="Q37" i="136"/>
  <c r="R37" i="136"/>
  <c r="S37" i="136"/>
  <c r="T37" i="136"/>
  <c r="AA37" i="136"/>
  <c r="B38" i="136"/>
  <c r="C38" i="136"/>
  <c r="D38" i="136"/>
  <c r="E38" i="136"/>
  <c r="F38" i="136"/>
  <c r="G38" i="136"/>
  <c r="H38" i="136"/>
  <c r="J38" i="136"/>
  <c r="K38" i="136"/>
  <c r="L38" i="136"/>
  <c r="M38" i="136"/>
  <c r="P38" i="136"/>
  <c r="Q38" i="136"/>
  <c r="R38" i="136"/>
  <c r="S38" i="136"/>
  <c r="T38" i="136"/>
  <c r="AA38" i="136"/>
  <c r="B39" i="136"/>
  <c r="D39" i="136"/>
  <c r="E39" i="136"/>
  <c r="F39" i="136"/>
  <c r="G39" i="136"/>
  <c r="H39" i="136"/>
  <c r="J39" i="136"/>
  <c r="K39" i="136"/>
  <c r="M39" i="136"/>
  <c r="P39" i="136"/>
  <c r="Q39" i="136"/>
  <c r="S39" i="136"/>
  <c r="D41" i="136"/>
  <c r="J41" i="136"/>
  <c r="P41" i="136" s="1"/>
  <c r="W68" i="136"/>
  <c r="X68" i="136"/>
  <c r="Y68" i="136"/>
  <c r="Z68" i="136"/>
  <c r="W69" i="136"/>
  <c r="X69" i="136"/>
  <c r="Y69" i="136"/>
  <c r="Z69" i="136"/>
  <c r="W70" i="136"/>
  <c r="X70" i="136"/>
  <c r="Y70" i="136"/>
  <c r="Z70" i="136"/>
  <c r="W71" i="136"/>
  <c r="X71" i="136"/>
  <c r="Y71" i="136"/>
  <c r="Z71" i="136"/>
  <c r="W72" i="136"/>
  <c r="X72" i="136"/>
  <c r="Y72" i="136"/>
  <c r="Z72" i="136"/>
  <c r="W73" i="136"/>
  <c r="X73" i="136"/>
  <c r="Y73" i="136"/>
  <c r="Z73" i="136"/>
  <c r="W74" i="136"/>
  <c r="X74" i="136"/>
  <c r="Y74" i="136"/>
  <c r="Z74" i="136"/>
  <c r="W75" i="136"/>
  <c r="X75" i="136"/>
  <c r="Y75" i="136"/>
  <c r="Z75" i="136"/>
  <c r="W76" i="136"/>
  <c r="X76" i="136"/>
  <c r="Y76" i="136"/>
  <c r="Z76" i="136"/>
  <c r="W77" i="136"/>
  <c r="X77" i="136"/>
  <c r="Y77" i="136"/>
  <c r="Z77" i="136"/>
  <c r="W78" i="136"/>
  <c r="X78" i="136"/>
  <c r="Y78" i="136"/>
  <c r="Z78" i="136"/>
  <c r="W79" i="136"/>
  <c r="X79" i="136"/>
  <c r="Y79" i="136"/>
  <c r="Z79" i="136"/>
  <c r="B4" i="137"/>
  <c r="C6" i="137"/>
  <c r="I6" i="137"/>
  <c r="O6" i="137"/>
  <c r="B7" i="137"/>
  <c r="E7" i="137"/>
  <c r="F7" i="137"/>
  <c r="G7" i="137"/>
  <c r="H7" i="137"/>
  <c r="K7" i="137"/>
  <c r="Q7" i="137"/>
  <c r="W7" i="137"/>
  <c r="X7" i="137"/>
  <c r="Y7" i="137"/>
  <c r="B8" i="137"/>
  <c r="E8" i="137"/>
  <c r="F8" i="137"/>
  <c r="H8" i="137"/>
  <c r="K8" i="137"/>
  <c r="L8" i="137"/>
  <c r="Q8" i="137"/>
  <c r="R8" i="137"/>
  <c r="T8" i="137"/>
  <c r="V8" i="137"/>
  <c r="W8" i="137"/>
  <c r="X8" i="137"/>
  <c r="Y8" i="137"/>
  <c r="Z8" i="137"/>
  <c r="B9" i="137"/>
  <c r="H9" i="137"/>
  <c r="X9" i="137"/>
  <c r="B10" i="137"/>
  <c r="C10" i="137"/>
  <c r="D10" i="137"/>
  <c r="E10" i="137"/>
  <c r="F10" i="137"/>
  <c r="G10" i="137"/>
  <c r="H10" i="137"/>
  <c r="J10" i="137"/>
  <c r="L10" i="137"/>
  <c r="P10" i="137"/>
  <c r="R10" i="137"/>
  <c r="W10" i="137"/>
  <c r="X10" i="137"/>
  <c r="Y10" i="137"/>
  <c r="B11" i="137"/>
  <c r="E11" i="137"/>
  <c r="F11" i="137"/>
  <c r="G11" i="137"/>
  <c r="H11" i="137"/>
  <c r="J11" i="137"/>
  <c r="W11" i="137"/>
  <c r="X11" i="137"/>
  <c r="Y11" i="137"/>
  <c r="B12" i="137"/>
  <c r="D12" i="137"/>
  <c r="H12" i="137"/>
  <c r="X12" i="137"/>
  <c r="B13" i="137"/>
  <c r="E13" i="137"/>
  <c r="F13" i="137"/>
  <c r="G13" i="137"/>
  <c r="H13" i="137"/>
  <c r="K13" i="137"/>
  <c r="L13" i="137"/>
  <c r="Q13" i="137"/>
  <c r="R13" i="137"/>
  <c r="T13" i="137"/>
  <c r="V13" i="137"/>
  <c r="W13" i="137"/>
  <c r="X13" i="137"/>
  <c r="Y13" i="137"/>
  <c r="Z13" i="137"/>
  <c r="B14" i="137"/>
  <c r="H14" i="137"/>
  <c r="K14" i="137"/>
  <c r="X14" i="137"/>
  <c r="B15" i="137"/>
  <c r="C15" i="137"/>
  <c r="E15" i="137"/>
  <c r="F15" i="137"/>
  <c r="G15" i="137"/>
  <c r="H15" i="137"/>
  <c r="K15" i="137"/>
  <c r="Q15" i="137"/>
  <c r="W15" i="137"/>
  <c r="X15" i="137"/>
  <c r="Y15" i="137"/>
  <c r="B16" i="137"/>
  <c r="D16" i="137"/>
  <c r="H16" i="137"/>
  <c r="J16" i="137"/>
  <c r="P16" i="137"/>
  <c r="X16" i="137"/>
  <c r="B17" i="137"/>
  <c r="D17" i="137"/>
  <c r="E17" i="137"/>
  <c r="H17" i="137"/>
  <c r="J17" i="137"/>
  <c r="P17" i="137"/>
  <c r="X17" i="137"/>
  <c r="B18" i="137"/>
  <c r="D18" i="137"/>
  <c r="H18" i="137"/>
  <c r="J18" i="137"/>
  <c r="L18" i="137"/>
  <c r="P18" i="137"/>
  <c r="X18" i="137"/>
  <c r="B19" i="137"/>
  <c r="C19" i="137"/>
  <c r="D19" i="137"/>
  <c r="E19" i="137"/>
  <c r="F19" i="137"/>
  <c r="G19" i="137"/>
  <c r="H19" i="137"/>
  <c r="J19" i="137"/>
  <c r="L19" i="137"/>
  <c r="M19" i="137"/>
  <c r="P19" i="137"/>
  <c r="R19" i="137"/>
  <c r="S19" i="137"/>
  <c r="W19" i="137"/>
  <c r="X19" i="137"/>
  <c r="Y19" i="137"/>
  <c r="B20" i="137"/>
  <c r="E20" i="137"/>
  <c r="F20" i="137"/>
  <c r="G20" i="137"/>
  <c r="H20" i="137"/>
  <c r="J20" i="137"/>
  <c r="K20" i="137"/>
  <c r="L20" i="137"/>
  <c r="Q20" i="137"/>
  <c r="R20" i="137"/>
  <c r="T20" i="137"/>
  <c r="V20" i="137"/>
  <c r="W20" i="137"/>
  <c r="X20" i="137"/>
  <c r="Y20" i="137"/>
  <c r="Z20" i="137"/>
  <c r="B21" i="137"/>
  <c r="E21" i="137"/>
  <c r="H21" i="137"/>
  <c r="X21" i="137"/>
  <c r="B22" i="137"/>
  <c r="C22" i="137"/>
  <c r="D22" i="137"/>
  <c r="E22" i="137"/>
  <c r="F22" i="137"/>
  <c r="G22" i="137"/>
  <c r="H22" i="137"/>
  <c r="I22" i="137"/>
  <c r="J22" i="137"/>
  <c r="K22" i="137"/>
  <c r="L22" i="137"/>
  <c r="M22" i="137"/>
  <c r="O22" i="137"/>
  <c r="P22" i="137"/>
  <c r="Q22" i="137"/>
  <c r="R22" i="137"/>
  <c r="S22" i="137"/>
  <c r="T22" i="137"/>
  <c r="V22" i="137"/>
  <c r="W22" i="137"/>
  <c r="X22" i="137"/>
  <c r="Y22" i="137"/>
  <c r="Z22" i="137"/>
  <c r="B23" i="137"/>
  <c r="H23" i="137" s="1"/>
  <c r="D23" i="137"/>
  <c r="E23" i="137"/>
  <c r="F23" i="137"/>
  <c r="G23" i="137"/>
  <c r="J23" i="137"/>
  <c r="M23" i="137"/>
  <c r="P23" i="137"/>
  <c r="S23" i="137"/>
  <c r="W23" i="137"/>
  <c r="X23" i="137"/>
  <c r="Y23" i="137"/>
  <c r="B24" i="137"/>
  <c r="F24" i="137"/>
  <c r="G24" i="137"/>
  <c r="H24" i="137"/>
  <c r="J24" i="137"/>
  <c r="K24" i="137"/>
  <c r="L24" i="137"/>
  <c r="R24" i="137"/>
  <c r="V24" i="137"/>
  <c r="X24" i="137"/>
  <c r="Z24" i="137"/>
  <c r="B25" i="137"/>
  <c r="G25" i="137"/>
  <c r="H25" i="137"/>
  <c r="J25" i="137"/>
  <c r="X25" i="137"/>
  <c r="B26" i="137"/>
  <c r="C26" i="137"/>
  <c r="E26" i="137"/>
  <c r="F26" i="137"/>
  <c r="G26" i="137"/>
  <c r="H26" i="137"/>
  <c r="I26" i="137"/>
  <c r="K26" i="137"/>
  <c r="M26" i="137"/>
  <c r="O26" i="137"/>
  <c r="Q26" i="137"/>
  <c r="S26" i="137"/>
  <c r="W26" i="137"/>
  <c r="X26" i="137"/>
  <c r="Y26" i="137"/>
  <c r="B27" i="137"/>
  <c r="H27" i="137"/>
  <c r="J27" i="137"/>
  <c r="K27" i="137"/>
  <c r="L27" i="137"/>
  <c r="V27" i="137"/>
  <c r="X27" i="137"/>
  <c r="Z27" i="137"/>
  <c r="B28" i="137"/>
  <c r="F28" i="137"/>
  <c r="G28" i="137"/>
  <c r="H28" i="137"/>
  <c r="K28" i="137"/>
  <c r="L28" i="137"/>
  <c r="R28" i="137"/>
  <c r="V28" i="137"/>
  <c r="X28" i="137"/>
  <c r="Z28" i="137"/>
  <c r="B29" i="137"/>
  <c r="E29" i="137"/>
  <c r="F29" i="137"/>
  <c r="H29" i="137"/>
  <c r="J29" i="137"/>
  <c r="K29" i="137"/>
  <c r="Q29" i="137"/>
  <c r="W29" i="137"/>
  <c r="X29" i="137"/>
  <c r="Y29" i="137"/>
  <c r="B30" i="137"/>
  <c r="F30" i="137"/>
  <c r="H30" i="137"/>
  <c r="J30" i="137"/>
  <c r="K30" i="137"/>
  <c r="L30" i="137"/>
  <c r="R30" i="137"/>
  <c r="V30" i="137"/>
  <c r="X30" i="137"/>
  <c r="Z30" i="137"/>
  <c r="B31" i="137"/>
  <c r="D31" i="137"/>
  <c r="E31" i="137"/>
  <c r="H31" i="137"/>
  <c r="J31" i="137"/>
  <c r="K31" i="137"/>
  <c r="L31" i="137"/>
  <c r="M31" i="137"/>
  <c r="P31" i="137"/>
  <c r="Q31" i="137"/>
  <c r="V31" i="137"/>
  <c r="X31" i="137"/>
  <c r="Z31" i="137"/>
  <c r="B32" i="137"/>
  <c r="C32" i="137"/>
  <c r="D32" i="137"/>
  <c r="E32" i="137"/>
  <c r="F32" i="137"/>
  <c r="G32" i="137"/>
  <c r="H32" i="137"/>
  <c r="I32" i="137"/>
  <c r="J32" i="137"/>
  <c r="K32" i="137"/>
  <c r="L32" i="137"/>
  <c r="M32" i="137"/>
  <c r="O32" i="137"/>
  <c r="P32" i="137"/>
  <c r="Q32" i="137"/>
  <c r="R32" i="137"/>
  <c r="S32" i="137"/>
  <c r="T32" i="137"/>
  <c r="V32" i="137"/>
  <c r="W32" i="137"/>
  <c r="X32" i="137"/>
  <c r="Y32" i="137"/>
  <c r="Z32" i="137"/>
  <c r="B33" i="137"/>
  <c r="H33" i="137" s="1"/>
  <c r="C33" i="137"/>
  <c r="E33" i="137"/>
  <c r="F33" i="137"/>
  <c r="G33" i="137"/>
  <c r="I33" i="137"/>
  <c r="K33" i="137"/>
  <c r="L33" i="137"/>
  <c r="M33" i="137"/>
  <c r="O33" i="137"/>
  <c r="Q33" i="137"/>
  <c r="R33" i="137"/>
  <c r="S33" i="137"/>
  <c r="T33" i="137"/>
  <c r="V33" i="137"/>
  <c r="W33" i="137"/>
  <c r="X33" i="137"/>
  <c r="Y33" i="137"/>
  <c r="Z33" i="137"/>
  <c r="B34" i="137"/>
  <c r="D34" i="137"/>
  <c r="E34" i="137"/>
  <c r="F34" i="137"/>
  <c r="G34" i="137"/>
  <c r="H34" i="137"/>
  <c r="J34" i="137"/>
  <c r="K34" i="137"/>
  <c r="L34" i="137"/>
  <c r="M34" i="137"/>
  <c r="P34" i="137"/>
  <c r="Q34" i="137"/>
  <c r="R34" i="137"/>
  <c r="S34" i="137"/>
  <c r="T34" i="137"/>
  <c r="V34" i="137"/>
  <c r="W34" i="137"/>
  <c r="X34" i="137"/>
  <c r="Y34" i="137"/>
  <c r="Z34" i="137"/>
  <c r="B35" i="137"/>
  <c r="D35" i="137"/>
  <c r="F35" i="137"/>
  <c r="G35" i="137"/>
  <c r="H35" i="137"/>
  <c r="J35" i="137"/>
  <c r="L35" i="137"/>
  <c r="M35" i="137"/>
  <c r="P35" i="137"/>
  <c r="R35" i="137"/>
  <c r="S35" i="137"/>
  <c r="X35" i="137"/>
  <c r="B36" i="137"/>
  <c r="C36" i="137"/>
  <c r="D36" i="137"/>
  <c r="E36" i="137"/>
  <c r="F36" i="137"/>
  <c r="G36" i="137"/>
  <c r="H36" i="137"/>
  <c r="J36" i="137"/>
  <c r="L36" i="137"/>
  <c r="M36" i="137"/>
  <c r="P36" i="137"/>
  <c r="R36" i="137"/>
  <c r="S36" i="137"/>
  <c r="W36" i="137"/>
  <c r="X36" i="137"/>
  <c r="Y36" i="137"/>
  <c r="B37" i="137"/>
  <c r="C37" i="137"/>
  <c r="D37" i="137"/>
  <c r="E37" i="137"/>
  <c r="F37" i="137"/>
  <c r="G37" i="137"/>
  <c r="H37" i="137"/>
  <c r="K37" i="137"/>
  <c r="L37" i="137"/>
  <c r="M37" i="137"/>
  <c r="Q37" i="137"/>
  <c r="R37" i="137"/>
  <c r="S37" i="137"/>
  <c r="T37" i="137"/>
  <c r="V37" i="137"/>
  <c r="W37" i="137"/>
  <c r="X37" i="137"/>
  <c r="Y37" i="137"/>
  <c r="Z37" i="137"/>
  <c r="B38" i="137"/>
  <c r="C38" i="137"/>
  <c r="D38" i="137"/>
  <c r="E38" i="137"/>
  <c r="F38" i="137"/>
  <c r="G38" i="137"/>
  <c r="H38" i="137"/>
  <c r="J38" i="137"/>
  <c r="K38" i="137"/>
  <c r="L38" i="137"/>
  <c r="M38" i="137"/>
  <c r="P38" i="137"/>
  <c r="Q38" i="137"/>
  <c r="R38" i="137"/>
  <c r="S38" i="137"/>
  <c r="T38" i="137"/>
  <c r="V38" i="137"/>
  <c r="W38" i="137"/>
  <c r="X38" i="137"/>
  <c r="Y38" i="137"/>
  <c r="Z38" i="137"/>
  <c r="B39" i="137"/>
  <c r="D39" i="137"/>
  <c r="E39" i="137"/>
  <c r="F39" i="137"/>
  <c r="G39" i="137"/>
  <c r="H39" i="137"/>
  <c r="J39" i="137"/>
  <c r="K39" i="137"/>
  <c r="M39" i="137"/>
  <c r="P39" i="137"/>
  <c r="Q39" i="137"/>
  <c r="S39" i="137"/>
  <c r="W39" i="137"/>
  <c r="X39" i="137"/>
  <c r="Y39" i="137"/>
  <c r="D41" i="137"/>
  <c r="J41" i="137"/>
  <c r="P41" i="137"/>
  <c r="B4" i="64"/>
  <c r="C6" i="64"/>
  <c r="I6" i="64"/>
  <c r="O6" i="64"/>
  <c r="X7" i="64"/>
  <c r="AE7" i="64"/>
  <c r="AJ7" i="64"/>
  <c r="AO7" i="64"/>
  <c r="AE8" i="64"/>
  <c r="AJ8" i="64"/>
  <c r="AO8" i="64"/>
  <c r="AE9" i="64"/>
  <c r="AG9" i="64"/>
  <c r="AJ9" i="64"/>
  <c r="AO9" i="64"/>
  <c r="AS9" i="64"/>
  <c r="AT9" i="64" s="1"/>
  <c r="AE10" i="64"/>
  <c r="AG10" i="64"/>
  <c r="AJ10" i="64"/>
  <c r="AO10" i="64"/>
  <c r="AE11" i="64"/>
  <c r="AG11" i="64"/>
  <c r="AJ11" i="64"/>
  <c r="AK11" i="64"/>
  <c r="AL11" i="64"/>
  <c r="AO11" i="64"/>
  <c r="AE12" i="64"/>
  <c r="AJ12" i="64"/>
  <c r="AO12" i="64"/>
  <c r="AE13" i="64"/>
  <c r="AG13" i="64"/>
  <c r="AJ13" i="64"/>
  <c r="AK13" i="64"/>
  <c r="AL13" i="64"/>
  <c r="AO13" i="64"/>
  <c r="AP13" i="64"/>
  <c r="AE14" i="64"/>
  <c r="AG14" i="64"/>
  <c r="AJ14" i="64"/>
  <c r="AK14" i="64"/>
  <c r="AL14" i="64"/>
  <c r="AO14" i="64"/>
  <c r="AS14" i="64"/>
  <c r="AT14" i="64" s="1"/>
  <c r="AE15" i="64"/>
  <c r="AG15" i="64"/>
  <c r="AJ15" i="64"/>
  <c r="AO15" i="64"/>
  <c r="AE16" i="64"/>
  <c r="AJ16" i="64"/>
  <c r="AK16" i="64"/>
  <c r="AO16" i="64"/>
  <c r="AE17" i="64"/>
  <c r="AJ17" i="64"/>
  <c r="AK17" i="64"/>
  <c r="AO17" i="64"/>
  <c r="AS17" i="64"/>
  <c r="AT17" i="64" s="1"/>
  <c r="AE18" i="64"/>
  <c r="AJ18" i="64"/>
  <c r="AK18" i="64"/>
  <c r="AO18" i="64"/>
  <c r="AR8" i="64"/>
  <c r="AE19" i="64"/>
  <c r="AJ19" i="64"/>
  <c r="AK19" i="64"/>
  <c r="AO19" i="64"/>
  <c r="AE20" i="64"/>
  <c r="AJ20" i="64"/>
  <c r="AO20" i="64"/>
  <c r="AS20" i="64"/>
  <c r="AT20" i="64" s="1"/>
  <c r="AE21" i="64"/>
  <c r="AG21" i="64"/>
  <c r="AJ21" i="64"/>
  <c r="AO21" i="64"/>
  <c r="AS21" i="64"/>
  <c r="AT21" i="64" s="1"/>
  <c r="AE22" i="64"/>
  <c r="AG22" i="64"/>
  <c r="AJ22" i="64"/>
  <c r="AO22" i="64"/>
  <c r="AE23" i="64"/>
  <c r="AJ23" i="64"/>
  <c r="AO23" i="64"/>
  <c r="W40" i="64"/>
  <c r="AE24" i="64"/>
  <c r="AJ24" i="64"/>
  <c r="AL24" i="64"/>
  <c r="AO24" i="64"/>
  <c r="AE25" i="64"/>
  <c r="AJ25" i="64"/>
  <c r="AK25" i="64"/>
  <c r="AO25" i="64"/>
  <c r="AS25" i="64"/>
  <c r="AT25" i="64" s="1"/>
  <c r="AE26" i="64"/>
  <c r="AJ26" i="64"/>
  <c r="AK26" i="64"/>
  <c r="AO26" i="64"/>
  <c r="AE27" i="64"/>
  <c r="AJ27" i="64"/>
  <c r="AK27" i="64"/>
  <c r="AO27" i="64"/>
  <c r="AS27" i="64"/>
  <c r="AT27" i="64" s="1"/>
  <c r="AE28" i="64"/>
  <c r="AF28" i="64"/>
  <c r="AG28" i="64"/>
  <c r="AJ28" i="64"/>
  <c r="AK28" i="64"/>
  <c r="AL28" i="64"/>
  <c r="AO28" i="64"/>
  <c r="AP28" i="64"/>
  <c r="AS28" i="64"/>
  <c r="AT28" i="64" s="1"/>
  <c r="AE29" i="64"/>
  <c r="AF29" i="64"/>
  <c r="AJ29" i="64"/>
  <c r="AK29" i="64"/>
  <c r="AO29" i="64"/>
  <c r="AP29" i="64"/>
  <c r="AS29" i="64"/>
  <c r="AT29" i="64" s="1"/>
  <c r="AE30" i="64"/>
  <c r="AJ30" i="64"/>
  <c r="AK30" i="64"/>
  <c r="AO30" i="64"/>
  <c r="AS30" i="64"/>
  <c r="AT30" i="64" s="1"/>
  <c r="AE31" i="64"/>
  <c r="AF31" i="64"/>
  <c r="AJ31" i="64"/>
  <c r="AK31" i="64"/>
  <c r="AL31" i="64"/>
  <c r="AO31" i="64"/>
  <c r="AP31" i="64"/>
  <c r="AS31" i="64"/>
  <c r="AT31" i="64" s="1"/>
  <c r="AE32" i="64"/>
  <c r="AG32" i="64"/>
  <c r="AJ32" i="64"/>
  <c r="AK32" i="64"/>
  <c r="AL32" i="64"/>
  <c r="AO32" i="64"/>
  <c r="AP32" i="64"/>
  <c r="AE33" i="64"/>
  <c r="AG33" i="64"/>
  <c r="AJ33" i="64"/>
  <c r="AL33" i="64"/>
  <c r="AO33" i="64"/>
  <c r="AP33" i="64"/>
  <c r="AS33" i="64"/>
  <c r="AT33" i="64" s="1"/>
  <c r="AE34" i="64"/>
  <c r="AG34" i="64"/>
  <c r="AJ34" i="64"/>
  <c r="AO34" i="64"/>
  <c r="AP34" i="64"/>
  <c r="AS34" i="64"/>
  <c r="AT34" i="64" s="1"/>
  <c r="AE35" i="64"/>
  <c r="AG35" i="64"/>
  <c r="AJ35" i="64"/>
  <c r="AL35" i="64"/>
  <c r="AO35" i="64"/>
  <c r="AP35" i="64"/>
  <c r="AE36" i="64"/>
  <c r="AG36" i="64"/>
  <c r="AJ36" i="64"/>
  <c r="AL36" i="64"/>
  <c r="AO36" i="64"/>
  <c r="AP36" i="64"/>
  <c r="AE37" i="64"/>
  <c r="AJ37" i="64"/>
  <c r="AK37" i="64"/>
  <c r="AL37" i="64"/>
  <c r="AO37" i="64"/>
  <c r="AP37" i="64"/>
  <c r="AE38" i="64"/>
  <c r="AG38" i="64"/>
  <c r="AJ38" i="64"/>
  <c r="AK38" i="64"/>
  <c r="AL38" i="64"/>
  <c r="AO38" i="64"/>
  <c r="AP38" i="64"/>
  <c r="AS38" i="64"/>
  <c r="AT38" i="64" s="1"/>
  <c r="AE39" i="64"/>
  <c r="AG39" i="64"/>
  <c r="AJ39" i="64"/>
  <c r="AK39" i="64"/>
  <c r="AO39" i="64"/>
  <c r="AP39" i="64"/>
  <c r="AS39" i="64"/>
  <c r="AT39" i="64" s="1"/>
  <c r="H40" i="64"/>
  <c r="V40" i="64"/>
  <c r="D41" i="64"/>
  <c r="J41" i="64"/>
  <c r="P41" i="64" s="1"/>
  <c r="B4" i="33"/>
  <c r="C6" i="33"/>
  <c r="I6" i="33"/>
  <c r="O6" i="33"/>
  <c r="W7" i="33"/>
  <c r="W8" i="33"/>
  <c r="W9" i="33"/>
  <c r="W10" i="33"/>
  <c r="W11" i="33"/>
  <c r="W12" i="33"/>
  <c r="W13" i="33"/>
  <c r="W14" i="33"/>
  <c r="W15" i="33"/>
  <c r="Q10" i="33"/>
  <c r="W16" i="33"/>
  <c r="W17" i="33"/>
  <c r="W18" i="33"/>
  <c r="W19" i="33"/>
  <c r="W20" i="33"/>
  <c r="W21" i="33"/>
  <c r="W22" i="33"/>
  <c r="W23" i="33"/>
  <c r="W24" i="33"/>
  <c r="W25" i="33"/>
  <c r="W26" i="33"/>
  <c r="W27" i="33"/>
  <c r="W28" i="33"/>
  <c r="W29" i="33"/>
  <c r="W30" i="33"/>
  <c r="W31" i="33"/>
  <c r="W32" i="33"/>
  <c r="Y32" i="33"/>
  <c r="W33" i="33"/>
  <c r="W34" i="33"/>
  <c r="W35" i="33"/>
  <c r="Z36" i="33"/>
  <c r="W36" i="33"/>
  <c r="X36" i="33"/>
  <c r="Y37" i="33"/>
  <c r="W37" i="33"/>
  <c r="Z38" i="33"/>
  <c r="Y38" i="33"/>
  <c r="W38" i="33"/>
  <c r="W39" i="33"/>
  <c r="H40" i="33"/>
  <c r="D41" i="33"/>
  <c r="J41" i="33"/>
  <c r="P41" i="33"/>
  <c r="B4" i="41"/>
  <c r="C6" i="41"/>
  <c r="I6" i="41"/>
  <c r="O6" i="41"/>
  <c r="Q20" i="41"/>
  <c r="R20" i="41"/>
  <c r="P8" i="41"/>
  <c r="Q31" i="41"/>
  <c r="R31" i="41"/>
  <c r="Q32" i="41"/>
  <c r="R32" i="41"/>
  <c r="P17" i="41"/>
  <c r="Q28" i="41"/>
  <c r="P33" i="41"/>
  <c r="R33" i="41"/>
  <c r="P10" i="41"/>
  <c r="R23" i="41"/>
  <c r="Q27" i="41"/>
  <c r="R21" i="41"/>
  <c r="Q21" i="41"/>
  <c r="P25" i="41"/>
  <c r="R25" i="41"/>
  <c r="Q25" i="41"/>
  <c r="O34" i="41"/>
  <c r="Q34" i="41"/>
  <c r="S34" i="41"/>
  <c r="P34" i="41"/>
  <c r="R34" i="41"/>
  <c r="P35" i="41"/>
  <c r="R35" i="41"/>
  <c r="Q35" i="41"/>
  <c r="S35" i="41"/>
  <c r="O29" i="41"/>
  <c r="Q29" i="41"/>
  <c r="S29" i="41"/>
  <c r="Q26" i="41"/>
  <c r="O36" i="41"/>
  <c r="Q36" i="41"/>
  <c r="R36" i="41"/>
  <c r="P37" i="41"/>
  <c r="Q37" i="41"/>
  <c r="S37" i="41"/>
  <c r="R18" i="41"/>
  <c r="P16" i="41"/>
  <c r="S16" i="41"/>
  <c r="P24" i="41"/>
  <c r="R24" i="41"/>
  <c r="P19" i="41"/>
  <c r="R19" i="41"/>
  <c r="Q38" i="41"/>
  <c r="S38" i="41"/>
  <c r="R38" i="41"/>
  <c r="P39" i="41"/>
  <c r="R39" i="41"/>
  <c r="Q39" i="41"/>
  <c r="S39" i="41"/>
  <c r="Q30" i="41"/>
  <c r="S30" i="41"/>
  <c r="P30" i="41"/>
  <c r="H40" i="41"/>
  <c r="D41" i="41"/>
  <c r="J41" i="41"/>
  <c r="P41" i="41"/>
  <c r="B4" i="59"/>
  <c r="AD5" i="59"/>
  <c r="AE5" i="59"/>
  <c r="AM5" i="59"/>
  <c r="AN5" i="59"/>
  <c r="AR5" i="59"/>
  <c r="AS5" i="59"/>
  <c r="C6" i="59"/>
  <c r="I6" i="59"/>
  <c r="O6" i="59"/>
  <c r="AQ6" i="59"/>
  <c r="AR6" i="59"/>
  <c r="AS6" i="59"/>
  <c r="B27" i="59"/>
  <c r="E27" i="59"/>
  <c r="F27" i="59"/>
  <c r="J27" i="59"/>
  <c r="K27" i="59"/>
  <c r="Q27" i="59" s="1"/>
  <c r="Y34" i="59"/>
  <c r="Z34" i="59"/>
  <c r="AA34" i="59"/>
  <c r="AD26" i="59"/>
  <c r="AF23" i="59"/>
  <c r="AH23" i="59"/>
  <c r="AK32" i="59"/>
  <c r="AL32" i="59"/>
  <c r="AM32" i="59"/>
  <c r="AQ28" i="59"/>
  <c r="AR28" i="59"/>
  <c r="AS28" i="59"/>
  <c r="B11" i="59"/>
  <c r="G11" i="59"/>
  <c r="J11" i="59"/>
  <c r="Y20" i="59"/>
  <c r="AB13" i="59"/>
  <c r="AD13" i="59"/>
  <c r="AH29" i="59"/>
  <c r="AI29" i="59"/>
  <c r="AK11" i="59"/>
  <c r="AL11" i="59"/>
  <c r="AM11" i="59"/>
  <c r="AP22" i="59"/>
  <c r="AQ22" i="59"/>
  <c r="AR22" i="59"/>
  <c r="B13" i="59"/>
  <c r="K13" i="59"/>
  <c r="Y39" i="59"/>
  <c r="Z39" i="59"/>
  <c r="AD29" i="59"/>
  <c r="AH38" i="59"/>
  <c r="AI38" i="59"/>
  <c r="AG38" i="59" s="1"/>
  <c r="AK15" i="59"/>
  <c r="AL15" i="59"/>
  <c r="AM15" i="59"/>
  <c r="AP13" i="59"/>
  <c r="AQ13" i="59"/>
  <c r="AR13" i="59"/>
  <c r="B20" i="59"/>
  <c r="F20" i="59"/>
  <c r="G20" i="59"/>
  <c r="J20" i="59"/>
  <c r="K20" i="59"/>
  <c r="L20" i="59"/>
  <c r="Z14" i="59"/>
  <c r="AF10" i="59"/>
  <c r="AH10" i="59"/>
  <c r="AK18" i="59"/>
  <c r="AL18" i="59"/>
  <c r="AM18" i="59"/>
  <c r="AQ32" i="59"/>
  <c r="AR32" i="59"/>
  <c r="B12" i="59"/>
  <c r="E12" i="59"/>
  <c r="F12" i="59"/>
  <c r="G12" i="59"/>
  <c r="J12" i="59"/>
  <c r="Y38" i="59"/>
  <c r="Z38" i="59"/>
  <c r="AH37" i="59"/>
  <c r="AI37" i="59"/>
  <c r="AK8" i="59"/>
  <c r="AL8" i="59"/>
  <c r="AM8" i="59"/>
  <c r="AQ34" i="59"/>
  <c r="AR34" i="59"/>
  <c r="B8" i="59"/>
  <c r="D8" i="59"/>
  <c r="J8" i="59"/>
  <c r="Y29" i="59"/>
  <c r="Z29" i="59"/>
  <c r="AB22" i="59"/>
  <c r="AF13" i="59"/>
  <c r="AH13" i="59"/>
  <c r="AK21" i="59"/>
  <c r="AL21" i="59"/>
  <c r="AM21" i="59"/>
  <c r="AQ15" i="59"/>
  <c r="AR15" i="59"/>
  <c r="B31" i="59"/>
  <c r="E31" i="59"/>
  <c r="F31" i="59"/>
  <c r="K31" i="59"/>
  <c r="L31" i="59"/>
  <c r="R31" i="59" s="1"/>
  <c r="X11" i="59"/>
  <c r="AB23" i="59"/>
  <c r="AH36" i="59"/>
  <c r="AI36" i="59"/>
  <c r="AG36" i="59" s="1"/>
  <c r="AK7" i="59"/>
  <c r="AL7" i="59"/>
  <c r="AM7" i="59"/>
  <c r="AP14" i="59"/>
  <c r="AQ14" i="59"/>
  <c r="AR14" i="59"/>
  <c r="B7" i="59"/>
  <c r="Z17" i="59"/>
  <c r="AB14" i="59"/>
  <c r="AH21" i="59"/>
  <c r="AI21" i="59"/>
  <c r="AK28" i="59"/>
  <c r="AL28" i="59"/>
  <c r="AM28" i="59"/>
  <c r="AN28" i="59" s="1"/>
  <c r="AP19" i="59"/>
  <c r="AQ19" i="59"/>
  <c r="AR19" i="59"/>
  <c r="B32" i="59"/>
  <c r="E32" i="59"/>
  <c r="F32" i="59"/>
  <c r="G32" i="59"/>
  <c r="K32" i="59"/>
  <c r="L32" i="59"/>
  <c r="Z18" i="59"/>
  <c r="AB37" i="59"/>
  <c r="AC37" i="59"/>
  <c r="AD37" i="59"/>
  <c r="AE37" i="59" s="1"/>
  <c r="AH11" i="59"/>
  <c r="AK37" i="59"/>
  <c r="AL37" i="59"/>
  <c r="AM37" i="59"/>
  <c r="AP37" i="59"/>
  <c r="AQ37" i="59"/>
  <c r="AR37" i="59"/>
  <c r="B17" i="59"/>
  <c r="D17" i="59"/>
  <c r="E17" i="59"/>
  <c r="J17" i="59"/>
  <c r="P17" i="59"/>
  <c r="Y24" i="59"/>
  <c r="AB36" i="59"/>
  <c r="AD36" i="59"/>
  <c r="AF22" i="59"/>
  <c r="AH22" i="59"/>
  <c r="AI22" i="59"/>
  <c r="AK13" i="59"/>
  <c r="AL13" i="59"/>
  <c r="AM13" i="59"/>
  <c r="AP36" i="59"/>
  <c r="AQ36" i="59"/>
  <c r="AR36" i="59"/>
  <c r="B28" i="59"/>
  <c r="E28" i="59"/>
  <c r="F28" i="59"/>
  <c r="G28" i="59"/>
  <c r="K28" i="59"/>
  <c r="X15" i="59"/>
  <c r="AB10" i="59"/>
  <c r="AD10" i="59"/>
  <c r="AF28" i="59"/>
  <c r="AH28" i="59"/>
  <c r="AK23" i="59"/>
  <c r="AL23" i="59"/>
  <c r="AM23" i="59"/>
  <c r="AP7" i="59"/>
  <c r="AQ7" i="59"/>
  <c r="AR7" i="59"/>
  <c r="B33" i="59"/>
  <c r="C33" i="59"/>
  <c r="D33" i="59"/>
  <c r="E33" i="59"/>
  <c r="F33" i="59"/>
  <c r="G33" i="59"/>
  <c r="J33" i="59"/>
  <c r="L33" i="59"/>
  <c r="X18" i="59"/>
  <c r="Y19" i="59"/>
  <c r="AB15" i="59"/>
  <c r="AD15" i="59"/>
  <c r="AF12" i="59"/>
  <c r="AH12" i="59"/>
  <c r="AK10" i="59"/>
  <c r="AL10" i="59"/>
  <c r="AM10" i="59"/>
  <c r="AP8" i="59"/>
  <c r="AQ8" i="59"/>
  <c r="AR8" i="59"/>
  <c r="B10" i="59"/>
  <c r="D10" i="59"/>
  <c r="J10" i="59"/>
  <c r="P10" i="59" s="1"/>
  <c r="L10" i="59"/>
  <c r="X23" i="59"/>
  <c r="Y23" i="59"/>
  <c r="AB8" i="59"/>
  <c r="AD8" i="59"/>
  <c r="AF17" i="59"/>
  <c r="AH17" i="59"/>
  <c r="AK36" i="59"/>
  <c r="AL36" i="59"/>
  <c r="AM36" i="59"/>
  <c r="AQ31" i="59"/>
  <c r="AR31" i="59"/>
  <c r="B23" i="59"/>
  <c r="F23" i="59"/>
  <c r="G23" i="59"/>
  <c r="K23" i="59"/>
  <c r="L23" i="59"/>
  <c r="X8" i="59"/>
  <c r="AC34" i="59"/>
  <c r="AF27" i="59"/>
  <c r="AH27" i="59"/>
  <c r="AI27" i="59"/>
  <c r="AK30" i="59"/>
  <c r="AL30" i="59"/>
  <c r="AM30" i="59"/>
  <c r="AP11" i="59"/>
  <c r="AQ11" i="59"/>
  <c r="AR11" i="59"/>
  <c r="B15" i="59"/>
  <c r="E15" i="59"/>
  <c r="X25" i="59"/>
  <c r="Y25" i="59"/>
  <c r="Z25" i="59"/>
  <c r="AB7" i="59"/>
  <c r="AD7" i="59"/>
  <c r="AF33" i="59"/>
  <c r="AH33" i="59"/>
  <c r="AI33" i="59"/>
  <c r="AK34" i="59"/>
  <c r="AL34" i="59"/>
  <c r="AM34" i="59"/>
  <c r="AN34" i="59" s="1"/>
  <c r="AQ35" i="59"/>
  <c r="AR35" i="59"/>
  <c r="B21" i="59"/>
  <c r="E21" i="59"/>
  <c r="F21" i="59"/>
  <c r="G21" i="59"/>
  <c r="J21" i="59"/>
  <c r="K21" i="59"/>
  <c r="Q21" i="59" s="1"/>
  <c r="L21" i="59"/>
  <c r="X7" i="59"/>
  <c r="AB9" i="59"/>
  <c r="AD9" i="59"/>
  <c r="AF8" i="59"/>
  <c r="AH8" i="59"/>
  <c r="AK27" i="59"/>
  <c r="AL27" i="59"/>
  <c r="AM27" i="59"/>
  <c r="AP23" i="59"/>
  <c r="AQ23" i="59"/>
  <c r="AR23" i="59"/>
  <c r="AS23" i="59" s="1"/>
  <c r="B14" i="59"/>
  <c r="J14" i="59"/>
  <c r="K14" i="59"/>
  <c r="L14" i="59"/>
  <c r="X26" i="59"/>
  <c r="Y26" i="59"/>
  <c r="Z26" i="59"/>
  <c r="AD28" i="59"/>
  <c r="AF15" i="59"/>
  <c r="AH15" i="59"/>
  <c r="AK29" i="59"/>
  <c r="AL29" i="59"/>
  <c r="AM29" i="59"/>
  <c r="AP16" i="59"/>
  <c r="AQ16" i="59"/>
  <c r="AR16" i="59"/>
  <c r="B9" i="59"/>
  <c r="D9" i="59"/>
  <c r="X20" i="59"/>
  <c r="Y21" i="59"/>
  <c r="AB11" i="59"/>
  <c r="AD11" i="59"/>
  <c r="AF14" i="59"/>
  <c r="AH14" i="59"/>
  <c r="AK16" i="59"/>
  <c r="AL16" i="59"/>
  <c r="AM16" i="59"/>
  <c r="AP9" i="59"/>
  <c r="AQ9" i="59"/>
  <c r="AR9" i="59"/>
  <c r="B22" i="59"/>
  <c r="F22" i="59"/>
  <c r="J22" i="59"/>
  <c r="K22" i="59"/>
  <c r="L22" i="59"/>
  <c r="X19" i="59"/>
  <c r="AB25" i="59"/>
  <c r="AF24" i="59"/>
  <c r="AH24" i="59"/>
  <c r="AK33" i="59"/>
  <c r="AL33" i="59"/>
  <c r="AM33" i="59"/>
  <c r="AP12" i="59"/>
  <c r="AQ12" i="59"/>
  <c r="AR12" i="59"/>
  <c r="B25" i="59"/>
  <c r="D25" i="59"/>
  <c r="E25" i="59"/>
  <c r="J25" i="59"/>
  <c r="K25" i="59"/>
  <c r="L25" i="59"/>
  <c r="M25" i="59"/>
  <c r="X27" i="59"/>
  <c r="Y27" i="59"/>
  <c r="Z27" i="59"/>
  <c r="AB12" i="59"/>
  <c r="AF16" i="59"/>
  <c r="AH16" i="59"/>
  <c r="AK14" i="59"/>
  <c r="AL14" i="59"/>
  <c r="AM14" i="59"/>
  <c r="AP10" i="59"/>
  <c r="AQ10" i="59"/>
  <c r="AR10" i="59"/>
  <c r="B34" i="59"/>
  <c r="C34" i="59"/>
  <c r="D34" i="59"/>
  <c r="E34" i="59"/>
  <c r="F34" i="59"/>
  <c r="G34" i="59"/>
  <c r="I34" i="59"/>
  <c r="J34" i="59"/>
  <c r="K34" i="59"/>
  <c r="Q34" i="59" s="1"/>
  <c r="L34" i="59"/>
  <c r="M34" i="59"/>
  <c r="S34" i="59" s="1"/>
  <c r="X9" i="59"/>
  <c r="AB19" i="59"/>
  <c r="AD19" i="59"/>
  <c r="AF26" i="59"/>
  <c r="AH26" i="59"/>
  <c r="AK24" i="59"/>
  <c r="AL24" i="59"/>
  <c r="AM24" i="59"/>
  <c r="AQ25" i="59"/>
  <c r="AR25" i="59"/>
  <c r="B35" i="59"/>
  <c r="C35" i="59"/>
  <c r="D35" i="59"/>
  <c r="E35" i="59"/>
  <c r="F35" i="59"/>
  <c r="G35" i="59"/>
  <c r="I35" i="59"/>
  <c r="J35" i="59"/>
  <c r="K35" i="59"/>
  <c r="Q35" i="59" s="1"/>
  <c r="L35" i="59"/>
  <c r="M35" i="59"/>
  <c r="S35" i="59" s="1"/>
  <c r="X28" i="59"/>
  <c r="Y28" i="59"/>
  <c r="Z28" i="59"/>
  <c r="AD21" i="59"/>
  <c r="AF25" i="59"/>
  <c r="AH25" i="59"/>
  <c r="AK9" i="59"/>
  <c r="AL9" i="59"/>
  <c r="AM9" i="59"/>
  <c r="AP21" i="59"/>
  <c r="AQ21" i="59"/>
  <c r="AR21" i="59"/>
  <c r="B29" i="59"/>
  <c r="C29" i="59"/>
  <c r="E29" i="59"/>
  <c r="F29" i="59"/>
  <c r="G29" i="59"/>
  <c r="I29" i="59"/>
  <c r="K29" i="59"/>
  <c r="M29" i="59"/>
  <c r="X21" i="59"/>
  <c r="Y22" i="59"/>
  <c r="AB20" i="59"/>
  <c r="AD20" i="59"/>
  <c r="AF20" i="59"/>
  <c r="AH20" i="59"/>
  <c r="AK12" i="59"/>
  <c r="AL12" i="59"/>
  <c r="AM12" i="59"/>
  <c r="AP18" i="59"/>
  <c r="AQ18" i="59"/>
  <c r="AR18" i="59"/>
  <c r="B26" i="59"/>
  <c r="C26" i="59"/>
  <c r="E26" i="59"/>
  <c r="F26" i="59"/>
  <c r="G26" i="59"/>
  <c r="K26" i="59"/>
  <c r="Y30" i="59"/>
  <c r="Z30" i="59"/>
  <c r="AB33" i="59"/>
  <c r="AF18" i="59"/>
  <c r="AH18" i="59"/>
  <c r="AK39" i="59"/>
  <c r="AL39" i="59"/>
  <c r="AM39" i="59"/>
  <c r="AP29" i="59"/>
  <c r="AQ29" i="59"/>
  <c r="AR29" i="59"/>
  <c r="B36" i="59"/>
  <c r="C36" i="59"/>
  <c r="E36" i="59"/>
  <c r="F36" i="59"/>
  <c r="G36" i="59"/>
  <c r="I36" i="59"/>
  <c r="K36" i="59"/>
  <c r="L36" i="59"/>
  <c r="M36" i="59"/>
  <c r="X31" i="59"/>
  <c r="Z31" i="59"/>
  <c r="AB32" i="59"/>
  <c r="AC32" i="59"/>
  <c r="AF9" i="59"/>
  <c r="AH9" i="59"/>
  <c r="AK22" i="59"/>
  <c r="AL22" i="59"/>
  <c r="AM22" i="59"/>
  <c r="AP39" i="59"/>
  <c r="AQ39" i="59"/>
  <c r="AR39" i="59"/>
  <c r="AS39" i="59" s="1"/>
  <c r="B37" i="59"/>
  <c r="D37" i="59"/>
  <c r="E37" i="59"/>
  <c r="F37" i="59"/>
  <c r="G37" i="59"/>
  <c r="J37" i="59"/>
  <c r="K37" i="59"/>
  <c r="L37" i="59"/>
  <c r="M37" i="59"/>
  <c r="X12" i="59"/>
  <c r="Z12" i="59"/>
  <c r="AB18" i="59"/>
  <c r="AF7" i="59"/>
  <c r="AH7" i="59"/>
  <c r="AK25" i="59"/>
  <c r="AL25" i="59"/>
  <c r="AM25" i="59"/>
  <c r="AP17" i="59"/>
  <c r="AQ17" i="59"/>
  <c r="AR17" i="59"/>
  <c r="B18" i="59"/>
  <c r="D18" i="59"/>
  <c r="F18" i="59"/>
  <c r="G18" i="59"/>
  <c r="J18" i="59"/>
  <c r="L18" i="59"/>
  <c r="M18" i="59"/>
  <c r="X32" i="59"/>
  <c r="Y32" i="59"/>
  <c r="Z32" i="59"/>
  <c r="AB31" i="59"/>
  <c r="AD31" i="59"/>
  <c r="AF30" i="59"/>
  <c r="AH30" i="59"/>
  <c r="AK17" i="59"/>
  <c r="AL17" i="59"/>
  <c r="AM17" i="59"/>
  <c r="AP26" i="59"/>
  <c r="AQ26" i="59"/>
  <c r="AR26" i="59"/>
  <c r="B16" i="59"/>
  <c r="D16" i="59"/>
  <c r="E16" i="59"/>
  <c r="F16" i="59"/>
  <c r="G16" i="59"/>
  <c r="J16" i="59"/>
  <c r="M16" i="59"/>
  <c r="S16" i="59" s="1"/>
  <c r="X13" i="59"/>
  <c r="AD30" i="59"/>
  <c r="AF32" i="59"/>
  <c r="AH32" i="59"/>
  <c r="AK19" i="59"/>
  <c r="AL19" i="59"/>
  <c r="AM19" i="59"/>
  <c r="AP24" i="59"/>
  <c r="AQ24" i="59"/>
  <c r="AR24" i="59"/>
  <c r="B24" i="59"/>
  <c r="C24" i="59"/>
  <c r="D24" i="59"/>
  <c r="E24" i="59"/>
  <c r="F24" i="59"/>
  <c r="G24" i="59"/>
  <c r="J24" i="59"/>
  <c r="L24" i="59"/>
  <c r="M24" i="59"/>
  <c r="X33" i="59"/>
  <c r="Y33" i="59"/>
  <c r="Z33" i="59"/>
  <c r="AD24" i="59"/>
  <c r="AF34" i="59"/>
  <c r="AH34" i="59"/>
  <c r="AI34" i="59"/>
  <c r="AG34" i="59" s="1"/>
  <c r="AK20" i="59"/>
  <c r="AL20" i="59"/>
  <c r="AM20" i="59"/>
  <c r="AP30" i="59"/>
  <c r="AQ30" i="59"/>
  <c r="AR30" i="59"/>
  <c r="AS30" i="59" s="1"/>
  <c r="B19" i="59"/>
  <c r="C19" i="59"/>
  <c r="D19" i="59"/>
  <c r="E19" i="59"/>
  <c r="F19" i="59"/>
  <c r="G19" i="59"/>
  <c r="J19" i="59"/>
  <c r="L19" i="59"/>
  <c r="M19" i="59"/>
  <c r="X35" i="59"/>
  <c r="Y35" i="59"/>
  <c r="Z35" i="59"/>
  <c r="AB17" i="59"/>
  <c r="AH19" i="59"/>
  <c r="AI19" i="59"/>
  <c r="AG19" i="59" s="1"/>
  <c r="AK38" i="59"/>
  <c r="AL38" i="59"/>
  <c r="AM38" i="59"/>
  <c r="AQ38" i="59"/>
  <c r="AR38" i="59"/>
  <c r="B38" i="59"/>
  <c r="C38" i="59"/>
  <c r="D38" i="59"/>
  <c r="E38" i="59"/>
  <c r="F38" i="59"/>
  <c r="G38" i="59"/>
  <c r="K38" i="59"/>
  <c r="L38" i="59"/>
  <c r="M38" i="59"/>
  <c r="X10" i="59"/>
  <c r="AC38" i="59"/>
  <c r="AD38" i="59"/>
  <c r="AH31" i="59"/>
  <c r="AI31" i="59"/>
  <c r="AG31" i="59" s="1"/>
  <c r="AK26" i="59"/>
  <c r="AL26" i="59"/>
  <c r="AM26" i="59"/>
  <c r="AP20" i="59"/>
  <c r="AQ20" i="59"/>
  <c r="AR20" i="59"/>
  <c r="B39" i="59"/>
  <c r="C39" i="59"/>
  <c r="D39" i="59"/>
  <c r="E39" i="59"/>
  <c r="F39" i="59"/>
  <c r="G39" i="59"/>
  <c r="J39" i="59"/>
  <c r="K39" i="59"/>
  <c r="Q39" i="59" s="1"/>
  <c r="L39" i="59"/>
  <c r="M39" i="59"/>
  <c r="S39" i="59" s="1"/>
  <c r="X36" i="59"/>
  <c r="Y36" i="59"/>
  <c r="Z36" i="59"/>
  <c r="AB39" i="59"/>
  <c r="AD39" i="59"/>
  <c r="AH35" i="59"/>
  <c r="AI35" i="59"/>
  <c r="AG35" i="59" s="1"/>
  <c r="AK31" i="59"/>
  <c r="AL31" i="59"/>
  <c r="AM31" i="59"/>
  <c r="AQ27" i="59"/>
  <c r="AR27" i="59"/>
  <c r="B30" i="59"/>
  <c r="D30" i="59"/>
  <c r="E30" i="59"/>
  <c r="F30" i="59"/>
  <c r="G30" i="59"/>
  <c r="J30" i="59"/>
  <c r="K30" i="59"/>
  <c r="M30" i="59"/>
  <c r="X37" i="59"/>
  <c r="Y37" i="59"/>
  <c r="Z37" i="59"/>
  <c r="AB27" i="59"/>
  <c r="AD27" i="59"/>
  <c r="AH39" i="59"/>
  <c r="AI39" i="59"/>
  <c r="AG39" i="59" s="1"/>
  <c r="AK35" i="59"/>
  <c r="AL35" i="59"/>
  <c r="AM35" i="59"/>
  <c r="AQ33" i="59"/>
  <c r="AR33" i="59"/>
  <c r="AS33" i="59" s="1"/>
  <c r="H40" i="59"/>
  <c r="D41" i="59"/>
  <c r="J41" i="59"/>
  <c r="P41" i="59"/>
  <c r="X4" i="30"/>
  <c r="Y6" i="30"/>
  <c r="B7" i="30"/>
  <c r="E7" i="30"/>
  <c r="F7" i="30"/>
  <c r="J7" i="30"/>
  <c r="K7" i="30"/>
  <c r="Q7" i="30"/>
  <c r="U7" i="30"/>
  <c r="X7" i="30"/>
  <c r="Z7" i="30"/>
  <c r="AA7" i="30"/>
  <c r="AD7" i="30"/>
  <c r="B8" i="30"/>
  <c r="G8" i="30"/>
  <c r="J8" i="30"/>
  <c r="U8" i="30"/>
  <c r="X8" i="30"/>
  <c r="Z8" i="30"/>
  <c r="B9" i="30"/>
  <c r="K9" i="30"/>
  <c r="U9" i="30"/>
  <c r="X9" i="30"/>
  <c r="AA9" i="30"/>
  <c r="AD9" i="30"/>
  <c r="B10" i="30"/>
  <c r="F10" i="30"/>
  <c r="G10" i="30"/>
  <c r="J10" i="30"/>
  <c r="K10" i="30"/>
  <c r="L10" i="30"/>
  <c r="R10" i="30"/>
  <c r="U10" i="30"/>
  <c r="X10" i="30"/>
  <c r="Z10" i="30"/>
  <c r="AA10" i="30"/>
  <c r="AB10" i="30"/>
  <c r="AD10" i="30"/>
  <c r="B11" i="30"/>
  <c r="E11" i="30"/>
  <c r="F11" i="30"/>
  <c r="G11" i="30"/>
  <c r="J11" i="30"/>
  <c r="U11" i="30"/>
  <c r="X11" i="30"/>
  <c r="Z11" i="30"/>
  <c r="B12" i="30"/>
  <c r="D12" i="30"/>
  <c r="J12" i="30"/>
  <c r="P12" i="30"/>
  <c r="U12" i="30"/>
  <c r="X12" i="30"/>
  <c r="Z12" i="30"/>
  <c r="AD12" i="30"/>
  <c r="B13" i="30"/>
  <c r="E13" i="30"/>
  <c r="F13" i="30"/>
  <c r="K13" i="30"/>
  <c r="L13" i="30"/>
  <c r="Q13" i="30"/>
  <c r="R13" i="30"/>
  <c r="T13" i="30"/>
  <c r="U13" i="30"/>
  <c r="X13" i="30"/>
  <c r="AA13" i="30"/>
  <c r="AB13" i="30"/>
  <c r="AD13" i="30"/>
  <c r="B14" i="30"/>
  <c r="U14" i="30"/>
  <c r="AR17" i="64" s="1"/>
  <c r="X14" i="30"/>
  <c r="AD14" i="30"/>
  <c r="B15" i="30"/>
  <c r="E15" i="30"/>
  <c r="F15" i="30"/>
  <c r="G15" i="30"/>
  <c r="K15" i="30"/>
  <c r="L15" i="30"/>
  <c r="Q15" i="30"/>
  <c r="R15" i="30"/>
  <c r="T15" i="30"/>
  <c r="U15" i="30"/>
  <c r="AR18" i="64" s="1"/>
  <c r="X15" i="30"/>
  <c r="AA15" i="30"/>
  <c r="AB15" i="30"/>
  <c r="B16" i="30"/>
  <c r="D16" i="30"/>
  <c r="E16" i="30"/>
  <c r="J16" i="30"/>
  <c r="P16" i="30"/>
  <c r="U16" i="30"/>
  <c r="X16" i="30"/>
  <c r="Z16" i="30"/>
  <c r="AD16" i="30"/>
  <c r="B17" i="30"/>
  <c r="E17" i="30"/>
  <c r="F17" i="30"/>
  <c r="G17" i="30"/>
  <c r="K17" i="30"/>
  <c r="Q17" i="30"/>
  <c r="U17" i="30"/>
  <c r="X17" i="30"/>
  <c r="AA17" i="30"/>
  <c r="B18" i="30"/>
  <c r="C18" i="30"/>
  <c r="D18" i="30"/>
  <c r="E18" i="30"/>
  <c r="F18" i="30"/>
  <c r="G18" i="30"/>
  <c r="J18" i="30"/>
  <c r="L18" i="30"/>
  <c r="P18" i="30"/>
  <c r="R18" i="30"/>
  <c r="U18" i="30"/>
  <c r="X18" i="30"/>
  <c r="Z18" i="30"/>
  <c r="AB18" i="30"/>
  <c r="AD18" i="30"/>
  <c r="B19" i="30"/>
  <c r="D19" i="30"/>
  <c r="J19" i="30"/>
  <c r="L19" i="30"/>
  <c r="P19" i="30"/>
  <c r="U19" i="30"/>
  <c r="AR22" i="64" s="1"/>
  <c r="X19" i="30"/>
  <c r="Z19" i="30"/>
  <c r="AB19" i="30"/>
  <c r="AD19" i="30"/>
  <c r="B20" i="30"/>
  <c r="F20" i="30"/>
  <c r="G20" i="30"/>
  <c r="K20" i="30"/>
  <c r="L20" i="30"/>
  <c r="R20" i="30"/>
  <c r="U20" i="30"/>
  <c r="AR23" i="64" s="1"/>
  <c r="X20" i="30"/>
  <c r="AA20" i="30"/>
  <c r="AB20" i="30"/>
  <c r="AD20" i="30"/>
  <c r="B21" i="30"/>
  <c r="E21" i="30"/>
  <c r="U21" i="30"/>
  <c r="AR24" i="64" s="1"/>
  <c r="X21" i="30"/>
  <c r="AD21" i="30"/>
  <c r="B22" i="30"/>
  <c r="E22" i="30"/>
  <c r="F22" i="30"/>
  <c r="G22" i="30"/>
  <c r="J22" i="30"/>
  <c r="K22" i="30"/>
  <c r="L22" i="30"/>
  <c r="Q22" i="30"/>
  <c r="R22" i="30"/>
  <c r="T22" i="30"/>
  <c r="U22" i="30"/>
  <c r="AR25" i="64" s="1"/>
  <c r="X22" i="30"/>
  <c r="Z22" i="30"/>
  <c r="AA22" i="30"/>
  <c r="AB22" i="30"/>
  <c r="B23" i="30"/>
  <c r="J23" i="30"/>
  <c r="K23" i="30"/>
  <c r="L23" i="30"/>
  <c r="U23" i="30"/>
  <c r="AR26" i="64" s="1"/>
  <c r="X23" i="30"/>
  <c r="Z23" i="30"/>
  <c r="AA23" i="30"/>
  <c r="AB23" i="30"/>
  <c r="AD23" i="30"/>
  <c r="B24" i="30"/>
  <c r="D24" i="30"/>
  <c r="U24" i="30"/>
  <c r="X24" i="30"/>
  <c r="AD24" i="30"/>
  <c r="B25" i="30"/>
  <c r="F25" i="30"/>
  <c r="J25" i="30"/>
  <c r="K25" i="30"/>
  <c r="L25" i="30"/>
  <c r="R25" i="30"/>
  <c r="U25" i="30"/>
  <c r="AR28" i="64" s="1"/>
  <c r="X25" i="30"/>
  <c r="Z25" i="30"/>
  <c r="AA25" i="30"/>
  <c r="AB25" i="30"/>
  <c r="AD25" i="30"/>
  <c r="B26" i="30"/>
  <c r="D26" i="30"/>
  <c r="E26" i="30"/>
  <c r="J26" i="30"/>
  <c r="K26" i="30"/>
  <c r="L26" i="30"/>
  <c r="M26" i="30"/>
  <c r="P26" i="30"/>
  <c r="Q26" i="30"/>
  <c r="U26" i="30"/>
  <c r="AR29" i="64" s="1"/>
  <c r="X26" i="30"/>
  <c r="Z26" i="30"/>
  <c r="AA26" i="30"/>
  <c r="AB26" i="30"/>
  <c r="AD26" i="30"/>
  <c r="B27" i="30"/>
  <c r="C27" i="30"/>
  <c r="D27" i="30"/>
  <c r="E27" i="30"/>
  <c r="F27" i="30"/>
  <c r="G27" i="30"/>
  <c r="I27" i="30"/>
  <c r="J27" i="30"/>
  <c r="K27" i="30"/>
  <c r="L27" i="30"/>
  <c r="M27" i="30"/>
  <c r="O27" i="30"/>
  <c r="P27" i="30"/>
  <c r="Q27" i="30"/>
  <c r="R27" i="30"/>
  <c r="S27" i="30"/>
  <c r="T27" i="30"/>
  <c r="U27" i="30"/>
  <c r="AR30" i="64" s="1"/>
  <c r="X27" i="30"/>
  <c r="Y27" i="30"/>
  <c r="Z27" i="30"/>
  <c r="AA27" i="30"/>
  <c r="AB27" i="30"/>
  <c r="AC27" i="30"/>
  <c r="B28" i="30"/>
  <c r="C28" i="30"/>
  <c r="D28" i="30"/>
  <c r="E28" i="30"/>
  <c r="F28" i="30"/>
  <c r="G28" i="30"/>
  <c r="I28" i="30"/>
  <c r="J28" i="30"/>
  <c r="K28" i="30"/>
  <c r="L28" i="30"/>
  <c r="M28" i="30"/>
  <c r="O28" i="30"/>
  <c r="P28" i="30"/>
  <c r="Q28" i="30"/>
  <c r="R28" i="30"/>
  <c r="S28" i="30"/>
  <c r="T28" i="30"/>
  <c r="U28" i="30"/>
  <c r="AR31" i="64" s="1"/>
  <c r="X28" i="30"/>
  <c r="Y28" i="30"/>
  <c r="Z28" i="30"/>
  <c r="AA28" i="30"/>
  <c r="AB28" i="30"/>
  <c r="AC28" i="30"/>
  <c r="AD28" i="30"/>
  <c r="B29" i="30"/>
  <c r="C29" i="30"/>
  <c r="E29" i="30"/>
  <c r="F29" i="30"/>
  <c r="G29" i="30"/>
  <c r="I29" i="30"/>
  <c r="K29" i="30"/>
  <c r="M29" i="30"/>
  <c r="O29" i="30"/>
  <c r="Q29" i="30"/>
  <c r="S29" i="30"/>
  <c r="U29" i="30"/>
  <c r="AR32" i="64" s="1"/>
  <c r="X29" i="30"/>
  <c r="Y29" i="30"/>
  <c r="AA29" i="30"/>
  <c r="AC29" i="30"/>
  <c r="B30" i="30"/>
  <c r="C30" i="30"/>
  <c r="E30" i="30"/>
  <c r="F30" i="30"/>
  <c r="G30" i="30"/>
  <c r="K30" i="30"/>
  <c r="Q30" i="30"/>
  <c r="U30" i="30"/>
  <c r="AR33" i="64" s="1"/>
  <c r="X30" i="30"/>
  <c r="AA30" i="30"/>
  <c r="AD30" i="30"/>
  <c r="B31" i="30"/>
  <c r="C31" i="30"/>
  <c r="E31" i="30"/>
  <c r="F31" i="30"/>
  <c r="G31" i="30"/>
  <c r="I31" i="30"/>
  <c r="K31" i="30"/>
  <c r="L31" i="30"/>
  <c r="M31" i="30"/>
  <c r="O31" i="30"/>
  <c r="Q31" i="30"/>
  <c r="R31" i="30"/>
  <c r="S31" i="30"/>
  <c r="T31" i="30"/>
  <c r="U31" i="30"/>
  <c r="X31" i="30"/>
  <c r="Y31" i="30"/>
  <c r="AA31" i="30"/>
  <c r="AB31" i="30"/>
  <c r="AC31" i="30"/>
  <c r="B32" i="30"/>
  <c r="D32" i="30"/>
  <c r="E32" i="30"/>
  <c r="F32" i="30"/>
  <c r="G32" i="30"/>
  <c r="J32" i="30"/>
  <c r="K32" i="30"/>
  <c r="L32" i="30"/>
  <c r="M32" i="30"/>
  <c r="P32" i="30"/>
  <c r="Q32" i="30"/>
  <c r="R32" i="30"/>
  <c r="S32" i="30"/>
  <c r="T32" i="30"/>
  <c r="U32" i="30"/>
  <c r="AR35" i="64" s="1"/>
  <c r="X32" i="30"/>
  <c r="Z32" i="30"/>
  <c r="AA32" i="30"/>
  <c r="AB32" i="30"/>
  <c r="AC32" i="30"/>
  <c r="AD32" i="30"/>
  <c r="AR36" i="64"/>
  <c r="X33" i="30"/>
  <c r="Z33" i="30"/>
  <c r="AB33" i="30"/>
  <c r="AC33" i="30"/>
  <c r="AR37" i="64"/>
  <c r="X34" i="30"/>
  <c r="Z34" i="30"/>
  <c r="AC34" i="30"/>
  <c r="AR38" i="64"/>
  <c r="X35" i="30"/>
  <c r="Z35" i="30"/>
  <c r="AB35" i="30"/>
  <c r="AC35" i="30"/>
  <c r="AD35" i="30"/>
  <c r="X36" i="30"/>
  <c r="Z36" i="30"/>
  <c r="AB36" i="30"/>
  <c r="AC36" i="30"/>
  <c r="X37" i="30"/>
  <c r="AA37" i="30"/>
  <c r="AB37" i="30"/>
  <c r="AC37" i="30"/>
  <c r="AD37" i="30"/>
  <c r="AD38" i="30"/>
  <c r="X38" i="30"/>
  <c r="Y38" i="30"/>
  <c r="Z38" i="30"/>
  <c r="AA38" i="30"/>
  <c r="AB38" i="30"/>
  <c r="AC38" i="30"/>
  <c r="X39" i="30"/>
  <c r="Y39" i="30"/>
  <c r="Z39" i="30"/>
  <c r="AA39" i="30"/>
  <c r="AB39" i="30"/>
  <c r="AC39" i="30"/>
  <c r="AD39" i="30"/>
  <c r="H40" i="30"/>
  <c r="U40" i="30"/>
  <c r="P41" i="30"/>
  <c r="Z41" i="30"/>
  <c r="D2" i="114"/>
  <c r="L2" i="114"/>
  <c r="R2" i="114"/>
  <c r="S2" i="114"/>
  <c r="T2" i="114"/>
  <c r="D3" i="114"/>
  <c r="K3" i="114"/>
  <c r="L3" i="114"/>
  <c r="M3" i="114"/>
  <c r="N3" i="114"/>
  <c r="T3" i="114"/>
  <c r="D4" i="114"/>
  <c r="K4" i="114"/>
  <c r="L4" i="114"/>
  <c r="M4" i="114"/>
  <c r="N4" i="114"/>
  <c r="T4" i="114"/>
  <c r="D5" i="114"/>
  <c r="L5" i="114"/>
  <c r="M5" i="114"/>
  <c r="T5" i="114"/>
  <c r="D6" i="114"/>
  <c r="D7" i="114"/>
  <c r="D8" i="114"/>
  <c r="M8" i="114"/>
  <c r="M9" i="114"/>
  <c r="L13" i="114"/>
  <c r="M13" i="114"/>
  <c r="R13" i="114"/>
  <c r="L8" i="114" s="1"/>
  <c r="R14" i="114"/>
  <c r="L9" i="114" s="1"/>
  <c r="L19" i="114"/>
  <c r="L20" i="114"/>
  <c r="L21" i="114"/>
  <c r="L22" i="114"/>
  <c r="L25" i="114"/>
  <c r="K26" i="114"/>
  <c r="L26" i="114"/>
  <c r="M26" i="114"/>
  <c r="N26" i="114"/>
  <c r="K27" i="114"/>
  <c r="L27" i="114"/>
  <c r="M27" i="114"/>
  <c r="N27" i="114"/>
  <c r="L28" i="114"/>
  <c r="M28" i="114"/>
  <c r="L31" i="114"/>
  <c r="M31" i="114"/>
  <c r="L32" i="114"/>
  <c r="M32" i="114"/>
  <c r="L42" i="114"/>
  <c r="D49" i="114"/>
  <c r="D50" i="114"/>
  <c r="L50" i="114"/>
  <c r="D51" i="114"/>
  <c r="K51" i="114"/>
  <c r="L51" i="114"/>
  <c r="M51" i="114"/>
  <c r="N51" i="114"/>
  <c r="D52" i="114"/>
  <c r="K52" i="114"/>
  <c r="L52" i="114"/>
  <c r="M52" i="114"/>
  <c r="N52" i="114"/>
  <c r="D53" i="114"/>
  <c r="L53" i="114"/>
  <c r="M53" i="114"/>
  <c r="D54" i="114"/>
  <c r="D55" i="114"/>
  <c r="L56" i="114"/>
  <c r="M56" i="114"/>
  <c r="L57" i="114"/>
  <c r="M57" i="114"/>
  <c r="L58" i="114"/>
  <c r="M58" i="114"/>
  <c r="L61" i="114"/>
  <c r="M61" i="114"/>
  <c r="D73" i="114"/>
  <c r="L73" i="114"/>
  <c r="D74" i="114"/>
  <c r="K74" i="114"/>
  <c r="L74" i="114"/>
  <c r="M74" i="114"/>
  <c r="N74" i="114"/>
  <c r="D75" i="114"/>
  <c r="K75" i="114"/>
  <c r="L75" i="114"/>
  <c r="M75" i="114"/>
  <c r="N75" i="114"/>
  <c r="D76" i="114"/>
  <c r="L76" i="114"/>
  <c r="M76" i="114"/>
  <c r="D77" i="114"/>
  <c r="D78" i="114"/>
  <c r="D79" i="114"/>
  <c r="L79" i="114"/>
  <c r="M79" i="114"/>
  <c r="L80" i="114"/>
  <c r="M80" i="114"/>
  <c r="L84" i="114"/>
  <c r="M84" i="114"/>
  <c r="L91" i="114"/>
  <c r="B96" i="114"/>
  <c r="D96" i="114"/>
  <c r="B97" i="114"/>
  <c r="D97" i="114"/>
  <c r="B98" i="114"/>
  <c r="D98" i="114"/>
  <c r="B99" i="114"/>
  <c r="D99" i="114"/>
  <c r="L99" i="114"/>
  <c r="B100" i="114"/>
  <c r="D100" i="114"/>
  <c r="K100" i="114"/>
  <c r="L100" i="114"/>
  <c r="M100" i="114"/>
  <c r="N100" i="114"/>
  <c r="B101" i="114"/>
  <c r="D101" i="114"/>
  <c r="K101" i="114"/>
  <c r="L101" i="114"/>
  <c r="M101" i="114"/>
  <c r="N101" i="114"/>
  <c r="B102" i="114"/>
  <c r="D102" i="114"/>
  <c r="L102" i="114"/>
  <c r="M102" i="114"/>
  <c r="L105" i="114"/>
  <c r="M105" i="114"/>
  <c r="L106" i="114"/>
  <c r="M106" i="114"/>
  <c r="L117" i="114"/>
  <c r="B120" i="114"/>
  <c r="D120" i="114"/>
  <c r="L120" i="114"/>
  <c r="B121" i="114"/>
  <c r="D121" i="114"/>
  <c r="K121" i="114"/>
  <c r="L121" i="114"/>
  <c r="M121" i="114"/>
  <c r="N121" i="114"/>
  <c r="B122" i="114"/>
  <c r="D122" i="114"/>
  <c r="K122" i="114"/>
  <c r="L122" i="114"/>
  <c r="M122" i="114"/>
  <c r="N122" i="114"/>
  <c r="B123" i="114"/>
  <c r="D123" i="114"/>
  <c r="L123" i="114"/>
  <c r="M123" i="114"/>
  <c r="B124" i="114"/>
  <c r="D124" i="114"/>
  <c r="B125" i="114"/>
  <c r="D125" i="114"/>
  <c r="B126" i="114"/>
  <c r="D126" i="114"/>
  <c r="L126" i="114"/>
  <c r="M126" i="114"/>
  <c r="L127" i="114"/>
  <c r="M127" i="114"/>
  <c r="L143" i="114"/>
  <c r="K144" i="114"/>
  <c r="L144" i="114"/>
  <c r="M144" i="114"/>
  <c r="N144" i="114"/>
  <c r="K145" i="114"/>
  <c r="L145" i="114"/>
  <c r="M145" i="114"/>
  <c r="N145" i="114"/>
  <c r="L146" i="114"/>
  <c r="M146" i="114"/>
  <c r="L149" i="114"/>
  <c r="M149" i="114"/>
  <c r="L150" i="114"/>
  <c r="M150" i="114"/>
  <c r="L151" i="114"/>
  <c r="M151" i="114"/>
  <c r="M152" i="114"/>
  <c r="L154" i="114"/>
  <c r="M154" i="114"/>
  <c r="L155" i="114"/>
  <c r="M155" i="114"/>
  <c r="L156" i="114"/>
  <c r="M156" i="114"/>
  <c r="L160" i="114"/>
  <c r="B165" i="114"/>
  <c r="D165" i="114"/>
  <c r="L166" i="114"/>
  <c r="B166" i="114"/>
  <c r="D166" i="114"/>
  <c r="K167" i="114"/>
  <c r="L167" i="114"/>
  <c r="M167" i="114"/>
  <c r="N167" i="114"/>
  <c r="B167" i="114"/>
  <c r="D167" i="114"/>
  <c r="K168" i="114"/>
  <c r="L168" i="114"/>
  <c r="M168" i="114"/>
  <c r="N168" i="114"/>
  <c r="B168" i="114"/>
  <c r="D168" i="114"/>
  <c r="L169" i="114"/>
  <c r="M169" i="114"/>
  <c r="B169" i="114"/>
  <c r="D169" i="114"/>
  <c r="B170" i="114"/>
  <c r="D170" i="114"/>
  <c r="B171" i="114"/>
  <c r="D171" i="114"/>
  <c r="L171" i="114"/>
  <c r="M171" i="114"/>
  <c r="L176" i="114"/>
  <c r="M176" i="114"/>
  <c r="L177" i="114"/>
  <c r="M177" i="114"/>
  <c r="L178" i="114"/>
  <c r="M178" i="114"/>
  <c r="B188" i="114"/>
  <c r="D188" i="114"/>
  <c r="B189" i="114"/>
  <c r="D189" i="114"/>
  <c r="L188" i="114"/>
  <c r="B190" i="114"/>
  <c r="D190" i="114"/>
  <c r="K189" i="114"/>
  <c r="L189" i="114"/>
  <c r="M189" i="114"/>
  <c r="N189" i="114"/>
  <c r="B191" i="114"/>
  <c r="D191" i="114"/>
  <c r="K190" i="114"/>
  <c r="L190" i="114"/>
  <c r="M190" i="114"/>
  <c r="N190" i="114"/>
  <c r="B192" i="114"/>
  <c r="D192" i="114"/>
  <c r="L191" i="114"/>
  <c r="M191" i="114"/>
  <c r="B193" i="114"/>
  <c r="D193" i="114"/>
  <c r="B194" i="114"/>
  <c r="D194" i="114"/>
  <c r="L194" i="114"/>
  <c r="M194" i="114"/>
  <c r="L195" i="114"/>
  <c r="M195" i="114"/>
  <c r="L196" i="114"/>
  <c r="M196" i="114"/>
  <c r="L199" i="114"/>
  <c r="M199" i="114"/>
  <c r="L200" i="114"/>
  <c r="M200" i="114"/>
  <c r="L205" i="114"/>
  <c r="L206" i="114"/>
  <c r="L211" i="114"/>
  <c r="K212" i="114"/>
  <c r="L212" i="114"/>
  <c r="M212" i="114"/>
  <c r="N212" i="114"/>
  <c r="K213" i="114"/>
  <c r="L213" i="114"/>
  <c r="M213" i="114"/>
  <c r="N213" i="114"/>
  <c r="L214" i="114"/>
  <c r="M214" i="114"/>
  <c r="L217" i="114"/>
  <c r="M217" i="114"/>
  <c r="L218" i="114"/>
  <c r="M218" i="114"/>
  <c r="L225" i="114"/>
  <c r="M225" i="114"/>
  <c r="L231" i="114"/>
  <c r="M232" i="114"/>
  <c r="B235" i="114"/>
  <c r="D235" i="114"/>
  <c r="B236" i="114"/>
  <c r="D236" i="114"/>
  <c r="L235" i="114"/>
  <c r="B237" i="114"/>
  <c r="D237" i="114"/>
  <c r="K236" i="114"/>
  <c r="L236" i="114"/>
  <c r="M236" i="114"/>
  <c r="N236" i="114"/>
  <c r="B238" i="114"/>
  <c r="D238" i="114"/>
  <c r="K237" i="114"/>
  <c r="L237" i="114"/>
  <c r="M237" i="114"/>
  <c r="N237" i="114"/>
  <c r="B239" i="114"/>
  <c r="D239" i="114"/>
  <c r="L238" i="114"/>
  <c r="M238" i="114"/>
  <c r="B240" i="114"/>
  <c r="D240" i="114"/>
  <c r="B241" i="114"/>
  <c r="D241" i="114"/>
  <c r="L241" i="114"/>
  <c r="M241" i="114"/>
  <c r="L242" i="114"/>
  <c r="M242" i="114"/>
  <c r="L243" i="114"/>
  <c r="M243" i="114"/>
  <c r="L244" i="114"/>
  <c r="M244" i="114"/>
  <c r="D258" i="114"/>
  <c r="L258" i="114"/>
  <c r="D259" i="114"/>
  <c r="K259" i="114"/>
  <c r="L259" i="114"/>
  <c r="M259" i="114"/>
  <c r="N259" i="114"/>
  <c r="D260" i="114"/>
  <c r="K260" i="114"/>
  <c r="L260" i="114"/>
  <c r="M260" i="114"/>
  <c r="N260" i="114"/>
  <c r="D261" i="114"/>
  <c r="L261" i="114"/>
  <c r="M261" i="114"/>
  <c r="D262" i="114"/>
  <c r="D263" i="114"/>
  <c r="D264" i="114"/>
  <c r="L264" i="114"/>
  <c r="M264" i="114"/>
  <c r="L265" i="114"/>
  <c r="M265" i="114"/>
  <c r="L269" i="114"/>
  <c r="M269" i="114"/>
  <c r="L270" i="114"/>
  <c r="M270" i="114"/>
  <c r="L271" i="114"/>
  <c r="M271" i="114"/>
  <c r="L275" i="114"/>
  <c r="L276" i="114"/>
  <c r="L282" i="114"/>
  <c r="K283" i="114"/>
  <c r="L283" i="114"/>
  <c r="M283" i="114"/>
  <c r="N283" i="114"/>
  <c r="K284" i="114"/>
  <c r="L284" i="114"/>
  <c r="M284" i="114"/>
  <c r="N284" i="114"/>
  <c r="L285" i="114"/>
  <c r="M285" i="114"/>
  <c r="L288" i="114"/>
  <c r="M288" i="114"/>
  <c r="L289" i="114"/>
  <c r="M289" i="114"/>
  <c r="L290" i="114"/>
  <c r="M290" i="114"/>
  <c r="L293" i="114"/>
  <c r="M293" i="114"/>
  <c r="L294" i="114"/>
  <c r="M294" i="114"/>
  <c r="L299" i="114"/>
  <c r="L305" i="114"/>
  <c r="K306" i="114"/>
  <c r="L306" i="114"/>
  <c r="M306" i="114"/>
  <c r="N306" i="114"/>
  <c r="K307" i="114"/>
  <c r="L307" i="114"/>
  <c r="M307" i="114"/>
  <c r="N307" i="114"/>
  <c r="L308" i="114"/>
  <c r="M308" i="114"/>
  <c r="L311" i="114"/>
  <c r="M311" i="114"/>
  <c r="L312" i="114"/>
  <c r="M312" i="114"/>
  <c r="L316" i="114"/>
  <c r="M316" i="114"/>
  <c r="L317" i="114"/>
  <c r="M317" i="114"/>
  <c r="L322" i="114"/>
  <c r="L329" i="114"/>
  <c r="K330" i="114"/>
  <c r="L330" i="114"/>
  <c r="M330" i="114"/>
  <c r="N330" i="114"/>
  <c r="K331" i="114"/>
  <c r="L331" i="114"/>
  <c r="M331" i="114"/>
  <c r="N331" i="114"/>
  <c r="L332" i="114"/>
  <c r="M332" i="114"/>
  <c r="L335" i="114"/>
  <c r="M335" i="114"/>
  <c r="L336" i="114"/>
  <c r="M336" i="114"/>
  <c r="L342" i="114"/>
  <c r="M342" i="114"/>
  <c r="L346" i="114"/>
  <c r="L347" i="114"/>
  <c r="L348" i="114"/>
  <c r="L349" i="114"/>
  <c r="L350" i="114"/>
  <c r="L352" i="114"/>
  <c r="K353" i="114"/>
  <c r="L353" i="114"/>
  <c r="M353" i="114"/>
  <c r="N353" i="114"/>
  <c r="K354" i="114"/>
  <c r="L354" i="114"/>
  <c r="M354" i="114"/>
  <c r="N354" i="114"/>
  <c r="L355" i="114"/>
  <c r="M355" i="114"/>
  <c r="L358" i="114"/>
  <c r="M358" i="114"/>
  <c r="L359" i="114"/>
  <c r="M359" i="114"/>
  <c r="M363" i="114"/>
  <c r="L369" i="114"/>
  <c r="L370" i="114"/>
  <c r="L375" i="114"/>
  <c r="K376" i="114"/>
  <c r="L376" i="114"/>
  <c r="M376" i="114"/>
  <c r="N376" i="114"/>
  <c r="K377" i="114"/>
  <c r="L377" i="114"/>
  <c r="M377" i="114"/>
  <c r="N377" i="114"/>
  <c r="L378" i="114"/>
  <c r="M378" i="114"/>
  <c r="L380" i="114"/>
  <c r="M380" i="114"/>
  <c r="L381" i="114"/>
  <c r="M381" i="114"/>
  <c r="L382" i="114"/>
  <c r="M382" i="114"/>
  <c r="L385" i="114"/>
  <c r="M385" i="114"/>
  <c r="L390" i="114"/>
  <c r="L391" i="114"/>
  <c r="L397" i="114"/>
  <c r="K398" i="114"/>
  <c r="L398" i="114"/>
  <c r="M398" i="114"/>
  <c r="N398" i="114"/>
  <c r="K399" i="114"/>
  <c r="L399" i="114"/>
  <c r="M399" i="114"/>
  <c r="N399" i="114"/>
  <c r="L400" i="114"/>
  <c r="M400" i="114"/>
  <c r="L402" i="114"/>
  <c r="M402" i="114"/>
  <c r="L407" i="114"/>
  <c r="M407" i="114"/>
  <c r="L413" i="114"/>
  <c r="L419" i="114"/>
  <c r="K420" i="114"/>
  <c r="L420" i="114"/>
  <c r="M420" i="114"/>
  <c r="N420" i="114"/>
  <c r="K421" i="114"/>
  <c r="L421" i="114"/>
  <c r="M421" i="114"/>
  <c r="N421" i="114"/>
  <c r="L422" i="114"/>
  <c r="M422" i="114"/>
  <c r="L425" i="114"/>
  <c r="M425" i="114"/>
  <c r="L426" i="114"/>
  <c r="M426" i="114"/>
  <c r="L427" i="114"/>
  <c r="M427" i="114"/>
  <c r="L430" i="114"/>
  <c r="M430" i="114"/>
  <c r="L442" i="114"/>
  <c r="K443" i="114"/>
  <c r="L443" i="114"/>
  <c r="M443" i="114"/>
  <c r="N443" i="114"/>
  <c r="K444" i="114"/>
  <c r="L444" i="114"/>
  <c r="M444" i="114"/>
  <c r="N444" i="114"/>
  <c r="L445" i="114"/>
  <c r="M445" i="114"/>
  <c r="L447" i="114"/>
  <c r="M447" i="114"/>
  <c r="L453" i="114"/>
  <c r="M453" i="114"/>
  <c r="L458" i="114"/>
  <c r="L459" i="114"/>
  <c r="L467" i="114"/>
  <c r="K468" i="114"/>
  <c r="L468" i="114"/>
  <c r="M468" i="114"/>
  <c r="N468" i="114"/>
  <c r="K469" i="114"/>
  <c r="L469" i="114"/>
  <c r="M469" i="114"/>
  <c r="N469" i="114"/>
  <c r="L470" i="114"/>
  <c r="M470" i="114"/>
  <c r="K490" i="114"/>
  <c r="L490" i="114"/>
  <c r="M490" i="114"/>
  <c r="N490" i="114"/>
  <c r="K491" i="114"/>
  <c r="L491" i="114"/>
  <c r="M491" i="114"/>
  <c r="N491" i="114"/>
  <c r="L492" i="114"/>
  <c r="M492" i="114"/>
  <c r="L495" i="114"/>
  <c r="M495" i="114"/>
  <c r="L496" i="114"/>
  <c r="M496" i="114"/>
  <c r="L500" i="114"/>
  <c r="M500" i="114"/>
  <c r="K514" i="114"/>
  <c r="L514" i="114"/>
  <c r="M514" i="114"/>
  <c r="N514" i="114"/>
  <c r="L515" i="114"/>
  <c r="M515" i="114"/>
  <c r="L518" i="114"/>
  <c r="M518" i="114"/>
  <c r="L519" i="114"/>
  <c r="M519" i="114"/>
  <c r="L529" i="114"/>
  <c r="L535" i="114"/>
  <c r="K536" i="114"/>
  <c r="L536" i="114"/>
  <c r="M536" i="114"/>
  <c r="N536" i="114"/>
  <c r="K537" i="114"/>
  <c r="L537" i="114"/>
  <c r="M537" i="114"/>
  <c r="N537" i="114"/>
  <c r="L538" i="114"/>
  <c r="M538" i="114"/>
  <c r="L541" i="114"/>
  <c r="M541" i="114"/>
  <c r="L542" i="114"/>
  <c r="M542" i="114"/>
  <c r="L552" i="114"/>
  <c r="L558" i="114"/>
  <c r="K559" i="114"/>
  <c r="L559" i="114"/>
  <c r="M559" i="114"/>
  <c r="N559" i="114"/>
  <c r="K560" i="114"/>
  <c r="L560" i="114"/>
  <c r="M560" i="114"/>
  <c r="N560" i="114"/>
  <c r="L561" i="114"/>
  <c r="M561" i="114"/>
  <c r="L564" i="114"/>
  <c r="M564" i="114"/>
  <c r="L569" i="114"/>
  <c r="M569" i="114"/>
  <c r="L570" i="114"/>
  <c r="M570" i="114"/>
  <c r="L571" i="114"/>
  <c r="M571" i="114"/>
  <c r="L581" i="114"/>
  <c r="K582" i="114"/>
  <c r="L582" i="114"/>
  <c r="M582" i="114"/>
  <c r="N582" i="114"/>
  <c r="K583" i="114"/>
  <c r="L583" i="114"/>
  <c r="M583" i="114"/>
  <c r="N583" i="114"/>
  <c r="L584" i="114"/>
  <c r="M584" i="114"/>
  <c r="L586" i="114"/>
  <c r="M586" i="114"/>
  <c r="D1" i="155"/>
  <c r="Q20" i="155"/>
  <c r="F20" i="155" s="1"/>
  <c r="Q22" i="155"/>
  <c r="F22" i="155" s="1"/>
  <c r="B5" i="135"/>
  <c r="B6" i="135"/>
  <c r="V7" i="135"/>
  <c r="W7" i="135"/>
  <c r="V8" i="135"/>
  <c r="W8" i="135"/>
  <c r="V9" i="135"/>
  <c r="W9" i="135"/>
  <c r="V10" i="135"/>
  <c r="W10" i="135"/>
  <c r="V11" i="135"/>
  <c r="W11" i="135"/>
  <c r="V12" i="135"/>
  <c r="W12" i="135"/>
  <c r="V13" i="135"/>
  <c r="W13" i="135"/>
  <c r="V14" i="135"/>
  <c r="W14" i="135"/>
  <c r="V15" i="135"/>
  <c r="W15" i="135"/>
  <c r="V16" i="135"/>
  <c r="W16" i="135"/>
  <c r="V17" i="135"/>
  <c r="W17" i="135"/>
  <c r="V18" i="135"/>
  <c r="W18" i="135"/>
  <c r="V19" i="135"/>
  <c r="W19" i="135"/>
  <c r="V20" i="135"/>
  <c r="W20" i="135"/>
  <c r="B22" i="135"/>
  <c r="B23" i="135"/>
  <c r="C23" i="135"/>
  <c r="D23" i="135"/>
  <c r="E23" i="135"/>
  <c r="F23" i="135"/>
  <c r="G23" i="135"/>
  <c r="H23" i="135"/>
  <c r="I23" i="135"/>
  <c r="AA24" i="135"/>
  <c r="AB24" i="135" s="1"/>
  <c r="AA25" i="135"/>
  <c r="AB25" i="135" s="1"/>
  <c r="AA26" i="135"/>
  <c r="AB26" i="135" s="1"/>
  <c r="AA27" i="135"/>
  <c r="AB27" i="135" s="1"/>
  <c r="AA28" i="135"/>
  <c r="AB28" i="135" s="1"/>
  <c r="AA29" i="135"/>
  <c r="AB29" i="135" s="1"/>
  <c r="AA30" i="135"/>
  <c r="AB30" i="135" s="1"/>
  <c r="AA31" i="135"/>
  <c r="AB31" i="135" s="1"/>
  <c r="AA32" i="135"/>
  <c r="AB32" i="135" s="1"/>
  <c r="AA33" i="135"/>
  <c r="AB33" i="135" s="1"/>
  <c r="AA34" i="135"/>
  <c r="AB34" i="135" s="1"/>
  <c r="AA35" i="135"/>
  <c r="AB35" i="135" s="1"/>
  <c r="AA36" i="135"/>
  <c r="AB36" i="135" s="1"/>
  <c r="AA37" i="135"/>
  <c r="AB37" i="135" s="1"/>
  <c r="B41" i="135"/>
  <c r="Y43" i="135"/>
  <c r="Z43" i="135"/>
  <c r="AA43" i="135"/>
  <c r="AB43" i="135"/>
  <c r="AC43" i="135"/>
  <c r="AD43" i="135"/>
  <c r="AH43" i="135" s="1"/>
  <c r="AE43" i="135"/>
  <c r="AF43" i="135"/>
  <c r="AI43" i="135"/>
  <c r="AL43" i="135"/>
  <c r="AM43" i="135" s="1"/>
  <c r="Y44" i="135"/>
  <c r="Z44" i="135"/>
  <c r="AA44" i="135"/>
  <c r="AB44" i="135"/>
  <c r="AC44" i="135"/>
  <c r="AD44" i="135"/>
  <c r="AH44" i="135" s="1"/>
  <c r="AE44" i="135"/>
  <c r="AF44" i="135"/>
  <c r="AL44" i="135"/>
  <c r="AM44" i="135" s="1"/>
  <c r="Y45" i="135"/>
  <c r="Z45" i="135"/>
  <c r="AA45" i="135"/>
  <c r="AB45" i="135"/>
  <c r="AC45" i="135"/>
  <c r="AD45" i="135"/>
  <c r="AH45" i="135" s="1"/>
  <c r="AE45" i="135"/>
  <c r="AF45" i="135"/>
  <c r="AL45" i="135"/>
  <c r="AM45" i="135" s="1"/>
  <c r="Y46" i="135"/>
  <c r="Z46" i="135"/>
  <c r="AA46" i="135"/>
  <c r="AB46" i="135"/>
  <c r="AC46" i="135"/>
  <c r="AD46" i="135"/>
  <c r="AH46" i="135" s="1"/>
  <c r="AE46" i="135"/>
  <c r="AF46" i="135"/>
  <c r="AL46" i="135"/>
  <c r="AM46" i="135" s="1"/>
  <c r="Y47" i="135"/>
  <c r="Z47" i="135"/>
  <c r="AA47" i="135"/>
  <c r="AB47" i="135"/>
  <c r="AC47" i="135"/>
  <c r="AD47" i="135"/>
  <c r="AH47" i="135" s="1"/>
  <c r="AE47" i="135"/>
  <c r="AF47" i="135"/>
  <c r="AL47" i="135"/>
  <c r="AM47" i="135" s="1"/>
  <c r="Y48" i="135"/>
  <c r="Z48" i="135"/>
  <c r="AA48" i="135"/>
  <c r="AB48" i="135"/>
  <c r="AC48" i="135"/>
  <c r="AD48" i="135"/>
  <c r="AH48" i="135" s="1"/>
  <c r="AE48" i="135"/>
  <c r="AF48" i="135"/>
  <c r="AL48" i="135"/>
  <c r="AM48" i="135" s="1"/>
  <c r="Y49" i="135"/>
  <c r="Z49" i="135"/>
  <c r="AA49" i="135"/>
  <c r="AB49" i="135"/>
  <c r="AC49" i="135"/>
  <c r="AD49" i="135"/>
  <c r="AH49" i="135" s="1"/>
  <c r="AE49" i="135"/>
  <c r="AF49" i="135"/>
  <c r="AL49" i="135"/>
  <c r="AM49" i="135" s="1"/>
  <c r="Y50" i="135"/>
  <c r="Z50" i="135"/>
  <c r="AA50" i="135"/>
  <c r="AB50" i="135"/>
  <c r="AC50" i="135"/>
  <c r="AD50" i="135"/>
  <c r="AH50" i="135" s="1"/>
  <c r="AE50" i="135"/>
  <c r="AF50" i="135"/>
  <c r="AL50" i="135"/>
  <c r="AM50" i="135" s="1"/>
  <c r="Y51" i="135"/>
  <c r="Z51" i="135"/>
  <c r="AA51" i="135"/>
  <c r="AB51" i="135"/>
  <c r="AC51" i="135"/>
  <c r="AD51" i="135"/>
  <c r="AH51" i="135" s="1"/>
  <c r="AE51" i="135"/>
  <c r="AF51" i="135"/>
  <c r="AL51" i="135"/>
  <c r="AM51" i="135" s="1"/>
  <c r="Y52" i="135"/>
  <c r="Z52" i="135"/>
  <c r="AA52" i="135"/>
  <c r="AB52" i="135"/>
  <c r="AC52" i="135"/>
  <c r="AD52" i="135"/>
  <c r="AH52" i="135" s="1"/>
  <c r="AE52" i="135"/>
  <c r="AF52" i="135"/>
  <c r="AL52" i="135"/>
  <c r="AM52" i="135" s="1"/>
  <c r="Y53" i="135"/>
  <c r="Z53" i="135"/>
  <c r="AA53" i="135"/>
  <c r="AB53" i="135"/>
  <c r="AC53" i="135"/>
  <c r="AD53" i="135"/>
  <c r="AH53" i="135" s="1"/>
  <c r="AE53" i="135"/>
  <c r="AF53" i="135"/>
  <c r="AL53" i="135"/>
  <c r="AM53" i="135" s="1"/>
  <c r="Y54" i="135"/>
  <c r="Z54" i="135"/>
  <c r="AA54" i="135"/>
  <c r="AB54" i="135"/>
  <c r="AC54" i="135"/>
  <c r="AD54" i="135"/>
  <c r="AH54" i="135" s="1"/>
  <c r="AE54" i="135"/>
  <c r="AF54" i="135"/>
  <c r="AL54" i="135"/>
  <c r="AM54" i="135" s="1"/>
  <c r="Y55" i="135"/>
  <c r="Z55" i="135"/>
  <c r="AA55" i="135"/>
  <c r="AB55" i="135"/>
  <c r="AC55" i="135"/>
  <c r="AD55" i="135"/>
  <c r="AH55" i="135" s="1"/>
  <c r="AE55" i="135"/>
  <c r="AF55" i="135"/>
  <c r="AL55" i="135"/>
  <c r="AM55" i="135" s="1"/>
  <c r="Y56" i="135"/>
  <c r="Z56" i="135"/>
  <c r="AA56" i="135"/>
  <c r="AB56" i="135"/>
  <c r="AC56" i="135"/>
  <c r="AD56" i="135"/>
  <c r="AH56" i="135" s="1"/>
  <c r="AE56" i="135"/>
  <c r="AF56" i="135"/>
  <c r="AL56" i="135"/>
  <c r="AM56" i="135" s="1"/>
  <c r="K5" i="148"/>
  <c r="L5" i="148"/>
  <c r="J6" i="148"/>
  <c r="J7" i="148" s="1"/>
  <c r="J8" i="148" s="1"/>
  <c r="J9" i="148" s="1"/>
  <c r="J10" i="148" s="1"/>
  <c r="J11" i="148" s="1"/>
  <c r="J12" i="148" s="1"/>
  <c r="J13" i="148" s="1"/>
  <c r="J14" i="148" s="1"/>
  <c r="J15" i="148" s="1"/>
  <c r="J16" i="148" s="1"/>
  <c r="J17" i="148" s="1"/>
  <c r="K6" i="148"/>
  <c r="L6" i="148"/>
  <c r="K7" i="148"/>
  <c r="L7" i="148"/>
  <c r="K8" i="148"/>
  <c r="L8" i="148"/>
  <c r="K9" i="148"/>
  <c r="L9" i="148"/>
  <c r="K11" i="148"/>
  <c r="K13" i="148"/>
  <c r="L13" i="148"/>
  <c r="K17" i="148"/>
  <c r="L17" i="148"/>
  <c r="K19" i="148"/>
  <c r="L19" i="148"/>
  <c r="J20" i="148"/>
  <c r="J21" i="148" s="1"/>
  <c r="J22" i="148" s="1"/>
  <c r="J23" i="148" s="1"/>
  <c r="J24" i="148" s="1"/>
  <c r="J25" i="148" s="1"/>
  <c r="J26" i="148" s="1"/>
  <c r="J27" i="148" s="1"/>
  <c r="J28" i="148" s="1"/>
  <c r="J29" i="148" s="1"/>
  <c r="J30" i="148" s="1"/>
  <c r="J31" i="148" s="1"/>
  <c r="K20" i="148"/>
  <c r="L20" i="148"/>
  <c r="A36" i="148"/>
  <c r="B36" i="148"/>
  <c r="C36" i="148"/>
  <c r="D36" i="148"/>
  <c r="H36" i="148"/>
  <c r="J36" i="148"/>
  <c r="K36" i="148"/>
  <c r="A37" i="148"/>
  <c r="B37" i="148"/>
  <c r="C37" i="148"/>
  <c r="D37" i="148"/>
  <c r="H37" i="148"/>
  <c r="I37" i="148"/>
  <c r="J37" i="148"/>
  <c r="K37" i="148"/>
  <c r="A38" i="148"/>
  <c r="B38" i="148"/>
  <c r="C38" i="148"/>
  <c r="D38" i="148"/>
  <c r="H38" i="148"/>
  <c r="I38" i="148"/>
  <c r="J38" i="148"/>
  <c r="K38" i="148"/>
  <c r="A39" i="148"/>
  <c r="B39" i="148"/>
  <c r="C39" i="148"/>
  <c r="D39" i="148"/>
  <c r="H39" i="148"/>
  <c r="I39" i="148"/>
  <c r="J39" i="148"/>
  <c r="K39" i="148"/>
  <c r="A40" i="148"/>
  <c r="B40" i="148"/>
  <c r="C40" i="148"/>
  <c r="D40" i="148"/>
  <c r="H40" i="148"/>
  <c r="I40" i="148"/>
  <c r="J40" i="148"/>
  <c r="K40" i="148"/>
  <c r="A41" i="148"/>
  <c r="B41" i="148"/>
  <c r="C41" i="148"/>
  <c r="D41" i="148"/>
  <c r="H41" i="148"/>
  <c r="I41" i="148"/>
  <c r="J41" i="148"/>
  <c r="K41" i="148"/>
  <c r="A42" i="148"/>
  <c r="B42" i="148"/>
  <c r="C42" i="148"/>
  <c r="D42" i="148"/>
  <c r="H42" i="148"/>
  <c r="I42" i="148"/>
  <c r="J42" i="148"/>
  <c r="K42" i="148"/>
  <c r="A43" i="148"/>
  <c r="B43" i="148"/>
  <c r="C43" i="148"/>
  <c r="D43" i="148"/>
  <c r="H43" i="148"/>
  <c r="I43" i="148"/>
  <c r="J43" i="148"/>
  <c r="K43" i="148"/>
  <c r="A44" i="148"/>
  <c r="B44" i="148"/>
  <c r="C44" i="148"/>
  <c r="D44" i="148"/>
  <c r="H44" i="148"/>
  <c r="I44" i="148"/>
  <c r="J44" i="148"/>
  <c r="K44" i="148"/>
  <c r="A45" i="148"/>
  <c r="B45" i="148"/>
  <c r="C45" i="148"/>
  <c r="D45" i="148"/>
  <c r="H45" i="148"/>
  <c r="I45" i="148"/>
  <c r="J45" i="148"/>
  <c r="K45" i="148"/>
  <c r="A46" i="148"/>
  <c r="B46" i="148"/>
  <c r="C46" i="148"/>
  <c r="D46" i="148"/>
  <c r="H46" i="148"/>
  <c r="I46" i="148"/>
  <c r="J46" i="148"/>
  <c r="K46" i="148"/>
  <c r="A47" i="148"/>
  <c r="B47" i="148"/>
  <c r="C47" i="148"/>
  <c r="D47" i="148"/>
  <c r="H47" i="148"/>
  <c r="I47" i="148"/>
  <c r="J47" i="148"/>
  <c r="K47" i="148"/>
  <c r="A48" i="148"/>
  <c r="B48" i="148"/>
  <c r="C48" i="148"/>
  <c r="D48" i="148"/>
  <c r="I48" i="148"/>
  <c r="J48" i="148"/>
  <c r="K48" i="148"/>
  <c r="C49" i="148"/>
  <c r="E49" i="148"/>
  <c r="F49" i="148"/>
  <c r="J49" i="148"/>
  <c r="L49" i="148"/>
  <c r="M49" i="148"/>
  <c r="BW3" i="1"/>
  <c r="CG3" i="1"/>
  <c r="P4" i="1"/>
  <c r="C18" i="64" s="1"/>
  <c r="AD4" i="1"/>
  <c r="AR4" i="1"/>
  <c r="BF4" i="1"/>
  <c r="BT4" i="1"/>
  <c r="G29" i="143" s="1"/>
  <c r="BW4" i="1"/>
  <c r="BX4" i="1"/>
  <c r="C11" i="173" s="1"/>
  <c r="E11" i="173" s="1"/>
  <c r="BY4" i="1"/>
  <c r="D11" i="173" s="1"/>
  <c r="BZ4" i="1"/>
  <c r="CA4" i="1"/>
  <c r="CB4" i="1" s="1"/>
  <c r="AC23" i="173" s="1"/>
  <c r="CC4" i="1"/>
  <c r="O17" i="173" s="1"/>
  <c r="CD4" i="1"/>
  <c r="CG4" i="1"/>
  <c r="CH4" i="1"/>
  <c r="G12" i="173" s="1"/>
  <c r="CI4" i="1"/>
  <c r="H12" i="173" s="1"/>
  <c r="CJ4" i="1"/>
  <c r="CK4" i="1"/>
  <c r="CL4" i="1"/>
  <c r="CM4" i="1"/>
  <c r="S14" i="173" s="1"/>
  <c r="CN4" i="1"/>
  <c r="CP4" i="1"/>
  <c r="CQ4" i="1"/>
  <c r="K9" i="173" s="1"/>
  <c r="M9" i="173" s="1"/>
  <c r="CR4" i="1"/>
  <c r="CS4" i="1"/>
  <c r="CT4" i="1"/>
  <c r="AJ16" i="173" s="1"/>
  <c r="CV4" i="1"/>
  <c r="W21" i="173" s="1"/>
  <c r="CW4" i="1"/>
  <c r="P5" i="1"/>
  <c r="AD5" i="1"/>
  <c r="AR5" i="1"/>
  <c r="BF5" i="1"/>
  <c r="BT5" i="1"/>
  <c r="BW5" i="1"/>
  <c r="BX5" i="1"/>
  <c r="C5" i="173" s="1"/>
  <c r="BY5" i="1"/>
  <c r="D5" i="173" s="1"/>
  <c r="BZ5" i="1"/>
  <c r="AA8" i="173" s="1"/>
  <c r="CA5" i="1"/>
  <c r="CD5" i="1"/>
  <c r="P20" i="173" s="1"/>
  <c r="CG5" i="1"/>
  <c r="CH5" i="1"/>
  <c r="G9" i="173" s="1"/>
  <c r="CI5" i="1"/>
  <c r="H9" i="173" s="1"/>
  <c r="CJ5" i="1"/>
  <c r="AE6" i="173" s="1"/>
  <c r="CK5" i="1"/>
  <c r="AF6" i="173" s="1"/>
  <c r="CN5" i="1"/>
  <c r="T17" i="173" s="1"/>
  <c r="CP5" i="1"/>
  <c r="CQ5" i="1"/>
  <c r="K5" i="173" s="1"/>
  <c r="M5" i="173" s="1"/>
  <c r="CR5" i="1"/>
  <c r="CS5" i="1"/>
  <c r="AI15" i="173" s="1"/>
  <c r="CT5" i="1"/>
  <c r="CV5" i="1"/>
  <c r="W13" i="173" s="1"/>
  <c r="CW5" i="1"/>
  <c r="P6" i="1"/>
  <c r="C19" i="64" s="1"/>
  <c r="AD6" i="1"/>
  <c r="AR6" i="1"/>
  <c r="BF6" i="1"/>
  <c r="BT6" i="1"/>
  <c r="G14" i="143" s="1"/>
  <c r="BW6" i="1"/>
  <c r="BX6" i="1"/>
  <c r="C13" i="173" s="1"/>
  <c r="BY6" i="1"/>
  <c r="D13" i="173" s="1"/>
  <c r="BZ6" i="1"/>
  <c r="AA10" i="173" s="1"/>
  <c r="CA6" i="1"/>
  <c r="CD6" i="1"/>
  <c r="P15" i="173" s="1"/>
  <c r="CG6" i="1"/>
  <c r="CH6" i="1"/>
  <c r="G17" i="173" s="1"/>
  <c r="CI6" i="1"/>
  <c r="H17" i="173" s="1"/>
  <c r="CJ6" i="1"/>
  <c r="AE10" i="173" s="1"/>
  <c r="CK6" i="1"/>
  <c r="AF10" i="173" s="1"/>
  <c r="CM6" i="1"/>
  <c r="S12" i="173" s="1"/>
  <c r="CN6" i="1"/>
  <c r="T12" i="173" s="1"/>
  <c r="CP6" i="1"/>
  <c r="CQ6" i="1"/>
  <c r="K20" i="173" s="1"/>
  <c r="CR6" i="1"/>
  <c r="L20" i="173" s="1"/>
  <c r="CS6" i="1"/>
  <c r="CT6" i="1"/>
  <c r="AJ13" i="173" s="1"/>
  <c r="CU6" i="1"/>
  <c r="AK13" i="173" s="1"/>
  <c r="CV6" i="1"/>
  <c r="W17" i="173" s="1"/>
  <c r="CW6" i="1"/>
  <c r="P7" i="1"/>
  <c r="AD7" i="1"/>
  <c r="D25" i="64" s="1"/>
  <c r="P25" i="64" s="1"/>
  <c r="AR7" i="1"/>
  <c r="E18" i="136" s="1"/>
  <c r="Q18" i="136" s="1"/>
  <c r="T18" i="136" s="1"/>
  <c r="BF7" i="1"/>
  <c r="BT7" i="1"/>
  <c r="BW7" i="1"/>
  <c r="BX7" i="1"/>
  <c r="C21" i="173" s="1"/>
  <c r="BY7" i="1"/>
  <c r="D21" i="173" s="1"/>
  <c r="BZ7" i="1"/>
  <c r="AA15" i="173" s="1"/>
  <c r="CA7" i="1"/>
  <c r="CB7" i="1"/>
  <c r="AC15" i="173" s="1"/>
  <c r="CD7" i="1"/>
  <c r="P25" i="173" s="1"/>
  <c r="CG7" i="1"/>
  <c r="CH7" i="1"/>
  <c r="G18" i="173" s="1"/>
  <c r="CI7" i="1"/>
  <c r="H18" i="173" s="1"/>
  <c r="CJ7" i="1"/>
  <c r="AE12" i="173" s="1"/>
  <c r="CK7" i="1"/>
  <c r="CL7" i="1"/>
  <c r="AG12" i="173" s="1"/>
  <c r="CN7" i="1"/>
  <c r="T22" i="173" s="1"/>
  <c r="CP7" i="1"/>
  <c r="CQ7" i="1"/>
  <c r="K34" i="173" s="1"/>
  <c r="M34" i="173" s="1"/>
  <c r="CR7" i="1"/>
  <c r="CS7" i="1"/>
  <c r="CT7" i="1"/>
  <c r="CU7" i="1"/>
  <c r="CV7" i="1"/>
  <c r="W22" i="173" s="1"/>
  <c r="CW7" i="1"/>
  <c r="P8" i="1"/>
  <c r="C15" i="136" s="1"/>
  <c r="AD8" i="1"/>
  <c r="AR8" i="1"/>
  <c r="BF8" i="1"/>
  <c r="BT8" i="1"/>
  <c r="BW8" i="1"/>
  <c r="BX8" i="1"/>
  <c r="C14" i="173" s="1"/>
  <c r="E14" i="173" s="1"/>
  <c r="BY8" i="1"/>
  <c r="D14" i="173" s="1"/>
  <c r="BZ8" i="1"/>
  <c r="AA11" i="173" s="1"/>
  <c r="CA8" i="1"/>
  <c r="AB11" i="173" s="1"/>
  <c r="CC8" i="1"/>
  <c r="O18" i="173" s="1"/>
  <c r="CD8" i="1"/>
  <c r="P18" i="173" s="1"/>
  <c r="CG8" i="1"/>
  <c r="CH8" i="1"/>
  <c r="G19" i="173" s="1"/>
  <c r="CI8" i="1"/>
  <c r="H19" i="173" s="1"/>
  <c r="CJ8" i="1"/>
  <c r="CK8" i="1"/>
  <c r="CL8" i="1"/>
  <c r="CM8" i="1"/>
  <c r="S23" i="173" s="1"/>
  <c r="CN8" i="1"/>
  <c r="T23" i="173" s="1"/>
  <c r="CP8" i="1"/>
  <c r="CQ8" i="1"/>
  <c r="K10" i="173" s="1"/>
  <c r="M10" i="173" s="1"/>
  <c r="CR8" i="1"/>
  <c r="CS8" i="1"/>
  <c r="AI8" i="173" s="1"/>
  <c r="CT8" i="1"/>
  <c r="AJ8" i="173" s="1"/>
  <c r="CV8" i="1"/>
  <c r="W9" i="173" s="1"/>
  <c r="CW8" i="1"/>
  <c r="P9" i="1"/>
  <c r="AD9" i="1"/>
  <c r="AR9" i="1"/>
  <c r="BF9" i="1"/>
  <c r="BT9" i="1"/>
  <c r="BW9" i="1"/>
  <c r="BX9" i="1"/>
  <c r="C6" i="173" s="1"/>
  <c r="E6" i="173" s="1"/>
  <c r="BY9" i="1"/>
  <c r="BZ9" i="1"/>
  <c r="AA6" i="173" s="1"/>
  <c r="CA9" i="1"/>
  <c r="CD9" i="1"/>
  <c r="P7" i="173" s="1"/>
  <c r="CG9" i="1"/>
  <c r="CH9" i="1"/>
  <c r="G5" i="173" s="1"/>
  <c r="CI9" i="1"/>
  <c r="CJ9" i="1"/>
  <c r="AE11" i="173" s="1"/>
  <c r="CK9" i="1"/>
  <c r="AF11" i="173" s="1"/>
  <c r="CN9" i="1"/>
  <c r="T6" i="173" s="1"/>
  <c r="CP9" i="1"/>
  <c r="CQ9" i="1"/>
  <c r="K6" i="173" s="1"/>
  <c r="M6" i="173" s="1"/>
  <c r="CR9" i="1"/>
  <c r="CS9" i="1"/>
  <c r="AI5" i="173" s="1"/>
  <c r="CT9" i="1"/>
  <c r="AJ5" i="173" s="1"/>
  <c r="CV9" i="1"/>
  <c r="W7" i="173" s="1"/>
  <c r="CW9" i="1"/>
  <c r="P10" i="1"/>
  <c r="AD10" i="1"/>
  <c r="D8" i="137" s="1"/>
  <c r="AR10" i="1"/>
  <c r="BF10" i="1"/>
  <c r="BT10" i="1"/>
  <c r="G14" i="136" s="1"/>
  <c r="BW10" i="1"/>
  <c r="BX10" i="1"/>
  <c r="C20" i="173" s="1"/>
  <c r="E20" i="173" s="1"/>
  <c r="BY10" i="1"/>
  <c r="D20" i="173" s="1"/>
  <c r="BZ10" i="1"/>
  <c r="CA10" i="1"/>
  <c r="CB10" i="1"/>
  <c r="CC10" i="1"/>
  <c r="O16" i="173" s="1"/>
  <c r="CD10" i="1"/>
  <c r="P16" i="173" s="1"/>
  <c r="CG10" i="1"/>
  <c r="CH10" i="1"/>
  <c r="G20" i="173" s="1"/>
  <c r="CI10" i="1"/>
  <c r="H20" i="173" s="1"/>
  <c r="CJ10" i="1"/>
  <c r="CK10" i="1"/>
  <c r="CL10" i="1"/>
  <c r="CM10" i="1"/>
  <c r="S13" i="173" s="1"/>
  <c r="CN10" i="1"/>
  <c r="T13" i="173" s="1"/>
  <c r="CP10" i="1"/>
  <c r="CQ10" i="1"/>
  <c r="K16" i="173" s="1"/>
  <c r="M16" i="173" s="1"/>
  <c r="CR10" i="1"/>
  <c r="L16" i="173" s="1"/>
  <c r="CS10" i="1"/>
  <c r="CT10" i="1"/>
  <c r="CU10" i="1"/>
  <c r="CV10" i="1"/>
  <c r="W19" i="173" s="1"/>
  <c r="CW10" i="1"/>
  <c r="P11" i="1"/>
  <c r="AD11" i="1"/>
  <c r="AR11" i="1"/>
  <c r="BF11" i="1"/>
  <c r="BT11" i="1"/>
  <c r="G7" i="64" s="1"/>
  <c r="BW11" i="1"/>
  <c r="BX11" i="1"/>
  <c r="C10" i="173" s="1"/>
  <c r="BY11" i="1"/>
  <c r="D10" i="173" s="1"/>
  <c r="BZ11" i="1"/>
  <c r="AA5" i="173" s="1"/>
  <c r="CA11" i="1"/>
  <c r="AB5" i="173" s="1"/>
  <c r="CC11" i="1"/>
  <c r="O5" i="173" s="1"/>
  <c r="CD11" i="1"/>
  <c r="P5" i="173" s="1"/>
  <c r="CG11" i="1"/>
  <c r="CH11" i="1"/>
  <c r="G14" i="173" s="1"/>
  <c r="CI11" i="1"/>
  <c r="H14" i="173" s="1"/>
  <c r="CJ11" i="1"/>
  <c r="AE5" i="173" s="1"/>
  <c r="CK11" i="1"/>
  <c r="CL11" i="1" s="1"/>
  <c r="AG5" i="173" s="1"/>
  <c r="CN11" i="1"/>
  <c r="CM11" i="1" s="1"/>
  <c r="S5" i="173" s="1"/>
  <c r="CP11" i="1"/>
  <c r="CQ11" i="1"/>
  <c r="K8" i="173" s="1"/>
  <c r="M8" i="173" s="1"/>
  <c r="CR11" i="1"/>
  <c r="L8" i="173" s="1"/>
  <c r="CS11" i="1"/>
  <c r="AI6" i="173" s="1"/>
  <c r="CT11" i="1"/>
  <c r="AJ6" i="173" s="1"/>
  <c r="CU11" i="1"/>
  <c r="AK6" i="173" s="1"/>
  <c r="CV11" i="1"/>
  <c r="W14" i="173" s="1"/>
  <c r="CW11" i="1"/>
  <c r="P12" i="1"/>
  <c r="AD12" i="1"/>
  <c r="D10" i="136" s="1"/>
  <c r="AR12" i="1"/>
  <c r="BF12" i="1"/>
  <c r="BT12" i="1"/>
  <c r="BW12" i="1"/>
  <c r="BX12" i="1"/>
  <c r="C25" i="173" s="1"/>
  <c r="E25" i="173" s="1"/>
  <c r="BY12" i="1"/>
  <c r="D25" i="173" s="1"/>
  <c r="BZ12" i="1"/>
  <c r="CA12" i="1"/>
  <c r="CB12" i="1"/>
  <c r="CD12" i="1"/>
  <c r="P24" i="173" s="1"/>
  <c r="CG12" i="1"/>
  <c r="CH12" i="1"/>
  <c r="G24" i="173" s="1"/>
  <c r="CI12" i="1"/>
  <c r="H24" i="173" s="1"/>
  <c r="CJ12" i="1"/>
  <c r="CK12" i="1"/>
  <c r="CL12" i="1"/>
  <c r="CN12" i="1"/>
  <c r="T19" i="173" s="1"/>
  <c r="CP12" i="1"/>
  <c r="CQ12" i="1"/>
  <c r="K21" i="173" s="1"/>
  <c r="CR12" i="1"/>
  <c r="L21" i="173" s="1"/>
  <c r="CS12" i="1"/>
  <c r="CT12" i="1"/>
  <c r="CU12" i="1"/>
  <c r="CV12" i="1"/>
  <c r="W20" i="173" s="1"/>
  <c r="CW12" i="1"/>
  <c r="P13" i="1"/>
  <c r="AD13" i="1"/>
  <c r="AR13" i="1"/>
  <c r="BF13" i="1"/>
  <c r="F11" i="143" s="1"/>
  <c r="BT13" i="1"/>
  <c r="BW13" i="1"/>
  <c r="BX13" i="1"/>
  <c r="C12" i="173" s="1"/>
  <c r="E12" i="173" s="1"/>
  <c r="BY13" i="1"/>
  <c r="BZ13" i="1"/>
  <c r="AA16" i="173" s="1"/>
  <c r="CA13" i="1"/>
  <c r="AB16" i="173" s="1"/>
  <c r="CC13" i="1"/>
  <c r="O12" i="173" s="1"/>
  <c r="CD13" i="1"/>
  <c r="P12" i="173" s="1"/>
  <c r="CG13" i="1"/>
  <c r="CH13" i="1"/>
  <c r="G13" i="173" s="1"/>
  <c r="CI13" i="1"/>
  <c r="CJ13" i="1"/>
  <c r="CK13" i="1"/>
  <c r="AF17" i="173" s="1"/>
  <c r="CM13" i="1"/>
  <c r="S20" i="173" s="1"/>
  <c r="CN13" i="1"/>
  <c r="T20" i="173" s="1"/>
  <c r="CP13" i="1"/>
  <c r="CQ13" i="1"/>
  <c r="K14" i="173" s="1"/>
  <c r="M14" i="173" s="1"/>
  <c r="CR13" i="1"/>
  <c r="CS13" i="1"/>
  <c r="AI14" i="173" s="1"/>
  <c r="CT13" i="1"/>
  <c r="CV13" i="1"/>
  <c r="W6" i="173" s="1"/>
  <c r="CW13" i="1"/>
  <c r="P14" i="1"/>
  <c r="AD14" i="1"/>
  <c r="AR14" i="1"/>
  <c r="BF14" i="1"/>
  <c r="BT14" i="1"/>
  <c r="BW14" i="1"/>
  <c r="BX14" i="1"/>
  <c r="C23" i="173" s="1"/>
  <c r="E23" i="173" s="1"/>
  <c r="BY14" i="1"/>
  <c r="D23" i="173" s="1"/>
  <c r="BZ14" i="1"/>
  <c r="CA14" i="1"/>
  <c r="AB25" i="173" s="1"/>
  <c r="CD14" i="1"/>
  <c r="P28" i="173" s="1"/>
  <c r="CG14" i="1"/>
  <c r="CH14" i="1"/>
  <c r="G22" i="173" s="1"/>
  <c r="CI14" i="1"/>
  <c r="H22" i="173" s="1"/>
  <c r="CJ14" i="1"/>
  <c r="CK14" i="1"/>
  <c r="CL14" i="1"/>
  <c r="CN14" i="1"/>
  <c r="T26" i="173" s="1"/>
  <c r="CP14" i="1"/>
  <c r="CQ14" i="1"/>
  <c r="K27" i="173" s="1"/>
  <c r="CR14" i="1"/>
  <c r="L27" i="173" s="1"/>
  <c r="CS14" i="1"/>
  <c r="CT14" i="1"/>
  <c r="CU14" i="1" s="1"/>
  <c r="AK18" i="173" s="1"/>
  <c r="CV14" i="1"/>
  <c r="W25" i="173" s="1"/>
  <c r="CW14" i="1"/>
  <c r="P15" i="1"/>
  <c r="AD15" i="1"/>
  <c r="AR15" i="1"/>
  <c r="BF15" i="1"/>
  <c r="BT15" i="1"/>
  <c r="BW15" i="1"/>
  <c r="BX15" i="1"/>
  <c r="C37" i="173" s="1"/>
  <c r="BY15" i="1"/>
  <c r="BZ15" i="1"/>
  <c r="AA33" i="173" s="1"/>
  <c r="CA15" i="1"/>
  <c r="CB15" i="1"/>
  <c r="AC33" i="173" s="1"/>
  <c r="CC15" i="1"/>
  <c r="O22" i="173" s="1"/>
  <c r="CD15" i="1"/>
  <c r="P22" i="173" s="1"/>
  <c r="CG15" i="1"/>
  <c r="CH15" i="1"/>
  <c r="CI15" i="1"/>
  <c r="CJ15" i="1"/>
  <c r="CK15" i="1"/>
  <c r="CL15" i="1"/>
  <c r="CM15" i="1"/>
  <c r="S28" i="173" s="1"/>
  <c r="CN15" i="1"/>
  <c r="T28" i="173" s="1"/>
  <c r="CP15" i="1"/>
  <c r="CQ15" i="1"/>
  <c r="K37" i="173" s="1"/>
  <c r="M37" i="173" s="1"/>
  <c r="CR15" i="1"/>
  <c r="CS15" i="1"/>
  <c r="AI28" i="173" s="1"/>
  <c r="CT15" i="1"/>
  <c r="CU15" i="1"/>
  <c r="AK28" i="173" s="1"/>
  <c r="CV15" i="1"/>
  <c r="W16" i="173" s="1"/>
  <c r="CW15" i="1"/>
  <c r="P16" i="1"/>
  <c r="AD16" i="1"/>
  <c r="AR16" i="1"/>
  <c r="E8" i="33" s="1"/>
  <c r="BF16" i="1"/>
  <c r="BT16" i="1"/>
  <c r="BW16" i="1"/>
  <c r="BX16" i="1"/>
  <c r="C7" i="173" s="1"/>
  <c r="E7" i="173" s="1"/>
  <c r="BY16" i="1"/>
  <c r="BZ16" i="1"/>
  <c r="AA9" i="173" s="1"/>
  <c r="CA16" i="1"/>
  <c r="AB9" i="173" s="1"/>
  <c r="CC16" i="1"/>
  <c r="O8" i="173" s="1"/>
  <c r="CD16" i="1"/>
  <c r="P8" i="173" s="1"/>
  <c r="CG16" i="1"/>
  <c r="CH16" i="1"/>
  <c r="G7" i="173" s="1"/>
  <c r="CI16" i="1"/>
  <c r="CJ16" i="1"/>
  <c r="AE8" i="173" s="1"/>
  <c r="CK16" i="1"/>
  <c r="AF8" i="173" s="1"/>
  <c r="CN16" i="1"/>
  <c r="T7" i="173" s="1"/>
  <c r="CP16" i="1"/>
  <c r="CQ16" i="1"/>
  <c r="K7" i="173" s="1"/>
  <c r="M7" i="173" s="1"/>
  <c r="CR16" i="1"/>
  <c r="CS16" i="1"/>
  <c r="AI9" i="173" s="1"/>
  <c r="CT16" i="1"/>
  <c r="CU16" i="1"/>
  <c r="AK9" i="173" s="1"/>
  <c r="CV16" i="1"/>
  <c r="W8" i="173" s="1"/>
  <c r="CW16" i="1"/>
  <c r="P17" i="1"/>
  <c r="C16" i="64" s="1"/>
  <c r="AD17" i="1"/>
  <c r="AR17" i="1"/>
  <c r="E23" i="59" s="1"/>
  <c r="BF17" i="1"/>
  <c r="BT17" i="1"/>
  <c r="BW17" i="1"/>
  <c r="BX17" i="1"/>
  <c r="C16" i="173" s="1"/>
  <c r="E16" i="173" s="1"/>
  <c r="BY17" i="1"/>
  <c r="D16" i="173" s="1"/>
  <c r="BZ17" i="1"/>
  <c r="AA18" i="173" s="1"/>
  <c r="CA17" i="1"/>
  <c r="CB17" i="1"/>
  <c r="AC18" i="173" s="1"/>
  <c r="CC17" i="1"/>
  <c r="O13" i="173" s="1"/>
  <c r="CD17" i="1"/>
  <c r="P13" i="173" s="1"/>
  <c r="CG17" i="1"/>
  <c r="CH17" i="1"/>
  <c r="G15" i="173" s="1"/>
  <c r="CI17" i="1"/>
  <c r="H15" i="173" s="1"/>
  <c r="CJ17" i="1"/>
  <c r="AE13" i="173" s="1"/>
  <c r="CK17" i="1"/>
  <c r="CL17" i="1"/>
  <c r="AG13" i="173" s="1"/>
  <c r="CM17" i="1"/>
  <c r="S15" i="173" s="1"/>
  <c r="CN17" i="1"/>
  <c r="T15" i="173" s="1"/>
  <c r="CP17" i="1"/>
  <c r="CQ17" i="1"/>
  <c r="K17" i="173" s="1"/>
  <c r="M17" i="173" s="1"/>
  <c r="CR17" i="1"/>
  <c r="L17" i="173" s="1"/>
  <c r="CS17" i="1"/>
  <c r="CT17" i="1"/>
  <c r="CU17" i="1"/>
  <c r="CV17" i="1"/>
  <c r="W10" i="173" s="1"/>
  <c r="CW17" i="1"/>
  <c r="P18" i="1"/>
  <c r="C8" i="64" s="1"/>
  <c r="AD18" i="1"/>
  <c r="D21" i="137" s="1"/>
  <c r="AR18" i="1"/>
  <c r="BF18" i="1"/>
  <c r="BT18" i="1"/>
  <c r="BW18" i="1"/>
  <c r="BX18" i="1"/>
  <c r="C15" i="173" s="1"/>
  <c r="BY18" i="1"/>
  <c r="D15" i="173" s="1"/>
  <c r="BZ18" i="1"/>
  <c r="AA17" i="173" s="1"/>
  <c r="CA18" i="1"/>
  <c r="AB17" i="173" s="1"/>
  <c r="CC18" i="1"/>
  <c r="O6" i="173" s="1"/>
  <c r="CD18" i="1"/>
  <c r="P6" i="173" s="1"/>
  <c r="CG18" i="1"/>
  <c r="CH18" i="1"/>
  <c r="G16" i="173" s="1"/>
  <c r="CI18" i="1"/>
  <c r="H16" i="173" s="1"/>
  <c r="CJ18" i="1"/>
  <c r="CK18" i="1"/>
  <c r="CL18" i="1" s="1"/>
  <c r="AG18" i="173" s="1"/>
  <c r="CN18" i="1"/>
  <c r="T8" i="173" s="1"/>
  <c r="CP18" i="1"/>
  <c r="CQ18" i="1"/>
  <c r="K15" i="173" s="1"/>
  <c r="M15" i="173" s="1"/>
  <c r="CR18" i="1"/>
  <c r="L15" i="173" s="1"/>
  <c r="CS18" i="1"/>
  <c r="AI20" i="173" s="1"/>
  <c r="CT18" i="1"/>
  <c r="AJ20" i="173" s="1"/>
  <c r="CU18" i="1"/>
  <c r="AK20" i="173" s="1"/>
  <c r="CV18" i="1"/>
  <c r="W5" i="173" s="1"/>
  <c r="CW18" i="1"/>
  <c r="P19" i="1"/>
  <c r="AD19" i="1"/>
  <c r="D22" i="64" s="1"/>
  <c r="P22" i="64" s="1"/>
  <c r="AR19" i="1"/>
  <c r="BF19" i="1"/>
  <c r="BT19" i="1"/>
  <c r="BW19" i="1"/>
  <c r="BX19" i="1"/>
  <c r="C9" i="173" s="1"/>
  <c r="BY19" i="1"/>
  <c r="D9" i="173" s="1"/>
  <c r="BZ19" i="1"/>
  <c r="CA19" i="1"/>
  <c r="CB19" i="1"/>
  <c r="CC19" i="1"/>
  <c r="O19" i="173" s="1"/>
  <c r="CD19" i="1"/>
  <c r="P19" i="173" s="1"/>
  <c r="CG19" i="1"/>
  <c r="CH19" i="1"/>
  <c r="G10" i="173" s="1"/>
  <c r="CI19" i="1"/>
  <c r="H10" i="173" s="1"/>
  <c r="CJ19" i="1"/>
  <c r="CK19" i="1"/>
  <c r="CL19" i="1"/>
  <c r="CM19" i="1"/>
  <c r="S29" i="173" s="1"/>
  <c r="CN19" i="1"/>
  <c r="T29" i="173" s="1"/>
  <c r="CP19" i="1"/>
  <c r="CQ19" i="1"/>
  <c r="K11" i="173" s="1"/>
  <c r="M11" i="173" s="1"/>
  <c r="CR19" i="1"/>
  <c r="CS19" i="1"/>
  <c r="CT19" i="1"/>
  <c r="CU19" i="1"/>
  <c r="CV19" i="1"/>
  <c r="W11" i="173" s="1"/>
  <c r="CW19" i="1"/>
  <c r="P20" i="1"/>
  <c r="AD20" i="1"/>
  <c r="D27" i="137" s="1"/>
  <c r="P27" i="137" s="1"/>
  <c r="AR20" i="1"/>
  <c r="BF20" i="1"/>
  <c r="BT20" i="1"/>
  <c r="G27" i="143" s="1"/>
  <c r="BW20" i="1"/>
  <c r="BX20" i="1"/>
  <c r="C17" i="173" s="1"/>
  <c r="E17" i="173" s="1"/>
  <c r="BY20" i="1"/>
  <c r="D17" i="173" s="1"/>
  <c r="BZ20" i="1"/>
  <c r="AA12" i="173" s="1"/>
  <c r="CA20" i="1"/>
  <c r="AB12" i="173" s="1"/>
  <c r="CC20" i="1"/>
  <c r="O9" i="173" s="1"/>
  <c r="CD20" i="1"/>
  <c r="P9" i="173" s="1"/>
  <c r="CG20" i="1"/>
  <c r="CH20" i="1"/>
  <c r="G11" i="173" s="1"/>
  <c r="CI20" i="1"/>
  <c r="H11" i="173" s="1"/>
  <c r="CJ20" i="1"/>
  <c r="AE9" i="173" s="1"/>
  <c r="CK20" i="1"/>
  <c r="AF9" i="173" s="1"/>
  <c r="CN20" i="1"/>
  <c r="T9" i="173" s="1"/>
  <c r="CP20" i="1"/>
  <c r="CQ20" i="1"/>
  <c r="K24" i="173" s="1"/>
  <c r="M24" i="173" s="1"/>
  <c r="CR20" i="1"/>
  <c r="CS20" i="1"/>
  <c r="CT20" i="1"/>
  <c r="CU20" i="1"/>
  <c r="CV20" i="1"/>
  <c r="W28" i="173" s="1"/>
  <c r="CW20" i="1"/>
  <c r="P21" i="1"/>
  <c r="AD21" i="1"/>
  <c r="AR21" i="1"/>
  <c r="E12" i="64" s="1"/>
  <c r="BF21" i="1"/>
  <c r="BT21" i="1"/>
  <c r="G17" i="143" s="1"/>
  <c r="BW21" i="1"/>
  <c r="BX21" i="1"/>
  <c r="C8" i="173" s="1"/>
  <c r="E8" i="173" s="1"/>
  <c r="BY21" i="1"/>
  <c r="D8" i="173" s="1"/>
  <c r="BZ21" i="1"/>
  <c r="AA7" i="173" s="1"/>
  <c r="CA21" i="1"/>
  <c r="AB7" i="173" s="1"/>
  <c r="CD21" i="1"/>
  <c r="P10" i="173" s="1"/>
  <c r="CG21" i="1"/>
  <c r="CH21" i="1"/>
  <c r="G6" i="173" s="1"/>
  <c r="CI21" i="1"/>
  <c r="CJ21" i="1"/>
  <c r="AE7" i="173" s="1"/>
  <c r="CK21" i="1"/>
  <c r="CM21" i="1"/>
  <c r="S10" i="173" s="1"/>
  <c r="CN21" i="1"/>
  <c r="T10" i="173" s="1"/>
  <c r="CP21" i="1"/>
  <c r="CQ21" i="1"/>
  <c r="K12" i="173" s="1"/>
  <c r="M12" i="173" s="1"/>
  <c r="CR21" i="1"/>
  <c r="L12" i="173" s="1"/>
  <c r="CS21" i="1"/>
  <c r="AI7" i="173" s="1"/>
  <c r="CT21" i="1"/>
  <c r="AJ7" i="173" s="1"/>
  <c r="CU21" i="1"/>
  <c r="AK7" i="173" s="1"/>
  <c r="CV21" i="1"/>
  <c r="W30" i="173" s="1"/>
  <c r="CW21" i="1"/>
  <c r="P22" i="1"/>
  <c r="C30" i="143" s="1"/>
  <c r="AD22" i="1"/>
  <c r="AR22" i="1"/>
  <c r="E30" i="143" s="1"/>
  <c r="BF22" i="1"/>
  <c r="BT22" i="1"/>
  <c r="G32" i="136" s="1"/>
  <c r="BW22" i="1"/>
  <c r="BX22" i="1"/>
  <c r="C22" i="173" s="1"/>
  <c r="E22" i="173" s="1"/>
  <c r="BY22" i="1"/>
  <c r="D22" i="173" s="1"/>
  <c r="BZ22" i="1"/>
  <c r="AA20" i="173" s="1"/>
  <c r="CA22" i="1"/>
  <c r="CB22" i="1"/>
  <c r="AC20" i="173" s="1"/>
  <c r="CD22" i="1"/>
  <c r="P14" i="173" s="1"/>
  <c r="CG22" i="1"/>
  <c r="CH22" i="1"/>
  <c r="G23" i="173" s="1"/>
  <c r="CI22" i="1"/>
  <c r="H23" i="173" s="1"/>
  <c r="CJ22" i="1"/>
  <c r="AE16" i="173" s="1"/>
  <c r="CK22" i="1"/>
  <c r="CL22" i="1"/>
  <c r="AG16" i="173" s="1"/>
  <c r="CN22" i="1"/>
  <c r="T16" i="173" s="1"/>
  <c r="CP22" i="1"/>
  <c r="CQ22" i="1"/>
  <c r="K22" i="173" s="1"/>
  <c r="M22" i="173" s="1"/>
  <c r="CR22" i="1"/>
  <c r="CS22" i="1"/>
  <c r="CT22" i="1"/>
  <c r="CU22" i="1"/>
  <c r="CV22" i="1"/>
  <c r="W12" i="173" s="1"/>
  <c r="CW22" i="1"/>
  <c r="P23" i="1"/>
  <c r="AD23" i="1"/>
  <c r="AR23" i="1"/>
  <c r="BF23" i="1"/>
  <c r="BT23" i="1"/>
  <c r="G31" i="143" s="1"/>
  <c r="S31" i="143" s="1"/>
  <c r="BW23" i="1"/>
  <c r="BX23" i="1"/>
  <c r="C18" i="173" s="1"/>
  <c r="E18" i="173" s="1"/>
  <c r="BY23" i="1"/>
  <c r="BZ23" i="1"/>
  <c r="CA23" i="1"/>
  <c r="AB22" i="173" s="1"/>
  <c r="CB23" i="1"/>
  <c r="AC22" i="173" s="1"/>
  <c r="CC23" i="1"/>
  <c r="O11" i="173" s="1"/>
  <c r="CD23" i="1"/>
  <c r="P11" i="173" s="1"/>
  <c r="CG23" i="1"/>
  <c r="CH23" i="1"/>
  <c r="G8" i="173" s="1"/>
  <c r="CI23" i="1"/>
  <c r="CJ23" i="1"/>
  <c r="CK23" i="1"/>
  <c r="AF19" i="173" s="1"/>
  <c r="CL23" i="1"/>
  <c r="AG19" i="173" s="1"/>
  <c r="CM23" i="1"/>
  <c r="S11" i="173" s="1"/>
  <c r="CN23" i="1"/>
  <c r="T11" i="173" s="1"/>
  <c r="CP23" i="1"/>
  <c r="CQ23" i="1"/>
  <c r="K29" i="173" s="1"/>
  <c r="M29" i="173" s="1"/>
  <c r="CR23" i="1"/>
  <c r="CS23" i="1"/>
  <c r="CT23" i="1"/>
  <c r="CU23" i="1"/>
  <c r="CV23" i="1"/>
  <c r="CW23" i="1"/>
  <c r="P24" i="1"/>
  <c r="AD24" i="1"/>
  <c r="AR24" i="1"/>
  <c r="BF24" i="1"/>
  <c r="BT24" i="1"/>
  <c r="BW24" i="1"/>
  <c r="BX24" i="1"/>
  <c r="BY24" i="1"/>
  <c r="BZ24" i="1"/>
  <c r="CA24" i="1"/>
  <c r="CB24" i="1"/>
  <c r="CD24" i="1"/>
  <c r="CG24" i="1"/>
  <c r="CH24" i="1"/>
  <c r="CI24" i="1"/>
  <c r="CJ24" i="1"/>
  <c r="CK24" i="1"/>
  <c r="CL24" i="1"/>
  <c r="CN24" i="1"/>
  <c r="CP24" i="1"/>
  <c r="CQ24" i="1"/>
  <c r="CR24" i="1"/>
  <c r="CS24" i="1"/>
  <c r="CT24" i="1"/>
  <c r="CU24" i="1"/>
  <c r="CV24" i="1"/>
  <c r="CW24" i="1"/>
  <c r="P25" i="1"/>
  <c r="AD25" i="1"/>
  <c r="AR25" i="1"/>
  <c r="BF25" i="1"/>
  <c r="BT25" i="1"/>
  <c r="BW25" i="1"/>
  <c r="Z32" i="173" s="1"/>
  <c r="BX25" i="1"/>
  <c r="BY25" i="1"/>
  <c r="BZ25" i="1"/>
  <c r="CA25" i="1"/>
  <c r="CB25" i="1"/>
  <c r="CC25" i="1"/>
  <c r="O29" i="173" s="1"/>
  <c r="CD25" i="1"/>
  <c r="P29" i="173" s="1"/>
  <c r="CG25" i="1"/>
  <c r="AD29" i="173" s="1"/>
  <c r="CH25" i="1"/>
  <c r="CI25" i="1"/>
  <c r="CJ25" i="1"/>
  <c r="CK25" i="1"/>
  <c r="CL25" i="1"/>
  <c r="CM25" i="1"/>
  <c r="S27" i="173" s="1"/>
  <c r="CN25" i="1"/>
  <c r="T27" i="173" s="1"/>
  <c r="CP25" i="1"/>
  <c r="V26" i="173" s="1"/>
  <c r="CQ25" i="1"/>
  <c r="CR25" i="1"/>
  <c r="CS25" i="1"/>
  <c r="CT25" i="1"/>
  <c r="CU25" i="1"/>
  <c r="CV25" i="1"/>
  <c r="CW25" i="1"/>
  <c r="P26" i="1"/>
  <c r="AD26" i="1"/>
  <c r="D26" i="137" s="1"/>
  <c r="AR26" i="1"/>
  <c r="BF26" i="1"/>
  <c r="BT26" i="1"/>
  <c r="BW26" i="1"/>
  <c r="BX26" i="1"/>
  <c r="BY26" i="1"/>
  <c r="D24" i="173" s="1"/>
  <c r="BZ26" i="1"/>
  <c r="CA26" i="1"/>
  <c r="CB26" i="1" s="1"/>
  <c r="AC26" i="173" s="1"/>
  <c r="CD26" i="1"/>
  <c r="CG26" i="1"/>
  <c r="CH26" i="1"/>
  <c r="CI26" i="1"/>
  <c r="H26" i="173" s="1"/>
  <c r="CJ26" i="1"/>
  <c r="CK26" i="1"/>
  <c r="CL26" i="1"/>
  <c r="CN26" i="1"/>
  <c r="CP26" i="1"/>
  <c r="CQ26" i="1"/>
  <c r="CR26" i="1"/>
  <c r="L18" i="173" s="1"/>
  <c r="CS26" i="1"/>
  <c r="CT26" i="1"/>
  <c r="AJ19" i="173" s="1"/>
  <c r="CV26" i="1"/>
  <c r="CW26" i="1"/>
  <c r="P27" i="1"/>
  <c r="AD27" i="1"/>
  <c r="AR27" i="1"/>
  <c r="BF27" i="1"/>
  <c r="BT27" i="1"/>
  <c r="BW27" i="1"/>
  <c r="Z24" i="173" s="1"/>
  <c r="BX27" i="1"/>
  <c r="C19" i="173" s="1"/>
  <c r="BY27" i="1"/>
  <c r="D19" i="173" s="1"/>
  <c r="BZ27" i="1"/>
  <c r="CA27" i="1"/>
  <c r="CB27" i="1" s="1"/>
  <c r="AC24" i="173" s="1"/>
  <c r="CC27" i="1"/>
  <c r="O21" i="173" s="1"/>
  <c r="CD27" i="1"/>
  <c r="P21" i="173" s="1"/>
  <c r="CG27" i="1"/>
  <c r="AD24" i="173" s="1"/>
  <c r="CH27" i="1"/>
  <c r="CI27" i="1"/>
  <c r="H27" i="173" s="1"/>
  <c r="CJ27" i="1"/>
  <c r="CK27" i="1"/>
  <c r="CL27" i="1"/>
  <c r="CM27" i="1"/>
  <c r="S21" i="173" s="1"/>
  <c r="CN27" i="1"/>
  <c r="T21" i="173" s="1"/>
  <c r="CP27" i="1"/>
  <c r="AH17" i="173" s="1"/>
  <c r="CQ27" i="1"/>
  <c r="K13" i="173" s="1"/>
  <c r="M13" i="173" s="1"/>
  <c r="CR27" i="1"/>
  <c r="L13" i="173" s="1"/>
  <c r="CS27" i="1"/>
  <c r="CT27" i="1"/>
  <c r="AJ17" i="173" s="1"/>
  <c r="CV27" i="1"/>
  <c r="W15" i="173" s="1"/>
  <c r="CW27" i="1"/>
  <c r="P28" i="1"/>
  <c r="AD28" i="1"/>
  <c r="D28" i="136" s="1"/>
  <c r="P28" i="136" s="1"/>
  <c r="AR28" i="1"/>
  <c r="BF28" i="1"/>
  <c r="BT28" i="1"/>
  <c r="BW28" i="1"/>
  <c r="B31" i="173" s="1"/>
  <c r="BX28" i="1"/>
  <c r="BY28" i="1"/>
  <c r="D31" i="173" s="1"/>
  <c r="BZ28" i="1"/>
  <c r="CA28" i="1"/>
  <c r="CB28" i="1"/>
  <c r="CD28" i="1"/>
  <c r="CG28" i="1"/>
  <c r="R30" i="173" s="1"/>
  <c r="CH28" i="1"/>
  <c r="CI28" i="1"/>
  <c r="H28" i="173" s="1"/>
  <c r="CJ28" i="1"/>
  <c r="CK28" i="1"/>
  <c r="CL28" i="1"/>
  <c r="CM28" i="1"/>
  <c r="S30" i="173" s="1"/>
  <c r="CN28" i="1"/>
  <c r="T30" i="173" s="1"/>
  <c r="CP28" i="1"/>
  <c r="AH31" i="173" s="1"/>
  <c r="CQ28" i="1"/>
  <c r="CR28" i="1"/>
  <c r="L33" i="173" s="1"/>
  <c r="CS28" i="1"/>
  <c r="CT28" i="1"/>
  <c r="CU28" i="1"/>
  <c r="CV28" i="1"/>
  <c r="CW28" i="1"/>
  <c r="P29" i="1"/>
  <c r="AD29" i="1"/>
  <c r="AR29" i="1"/>
  <c r="BF29" i="1"/>
  <c r="BT29" i="1"/>
  <c r="BW29" i="1"/>
  <c r="N27" i="173" s="1"/>
  <c r="BX29" i="1"/>
  <c r="C26" i="173" s="1"/>
  <c r="E26" i="173" s="1"/>
  <c r="BY29" i="1"/>
  <c r="BZ29" i="1"/>
  <c r="CA29" i="1"/>
  <c r="CB29" i="1"/>
  <c r="CD29" i="1"/>
  <c r="P27" i="173" s="1"/>
  <c r="CG29" i="1"/>
  <c r="R25" i="173" s="1"/>
  <c r="CH29" i="1"/>
  <c r="G21" i="173" s="1"/>
  <c r="CI29" i="1"/>
  <c r="CJ29" i="1"/>
  <c r="CK29" i="1"/>
  <c r="CL29" i="1"/>
  <c r="CN29" i="1"/>
  <c r="T25" i="173" s="1"/>
  <c r="CP29" i="1"/>
  <c r="J28" i="173" s="1"/>
  <c r="CQ29" i="1"/>
  <c r="K28" i="173" s="1"/>
  <c r="M28" i="173" s="1"/>
  <c r="CR29" i="1"/>
  <c r="CS29" i="1"/>
  <c r="CT29" i="1"/>
  <c r="CU29" i="1"/>
  <c r="CV29" i="1"/>
  <c r="CW29" i="1"/>
  <c r="P30" i="1"/>
  <c r="AD30" i="1"/>
  <c r="AR30" i="1"/>
  <c r="BF30" i="1"/>
  <c r="BT30" i="1"/>
  <c r="BW30" i="1"/>
  <c r="B27" i="173" s="1"/>
  <c r="BX30" i="1"/>
  <c r="C27" i="173" s="1"/>
  <c r="E27" i="173" s="1"/>
  <c r="BY30" i="1"/>
  <c r="BZ30" i="1"/>
  <c r="AA13" i="173" s="1"/>
  <c r="CA30" i="1"/>
  <c r="CB30" i="1"/>
  <c r="AC13" i="173" s="1"/>
  <c r="CC30" i="1"/>
  <c r="O31" i="173" s="1"/>
  <c r="CD30" i="1"/>
  <c r="P31" i="173" s="1"/>
  <c r="CG30" i="1"/>
  <c r="R31" i="173" s="1"/>
  <c r="CH30" i="1"/>
  <c r="G25" i="173" s="1"/>
  <c r="CI30" i="1"/>
  <c r="CJ30" i="1"/>
  <c r="AE15" i="173" s="1"/>
  <c r="CK30" i="1"/>
  <c r="CL30" i="1"/>
  <c r="AG15" i="173" s="1"/>
  <c r="CM30" i="1"/>
  <c r="S31" i="173" s="1"/>
  <c r="CN30" i="1"/>
  <c r="T31" i="173" s="1"/>
  <c r="CP30" i="1"/>
  <c r="AH11" i="173" s="1"/>
  <c r="CQ30" i="1"/>
  <c r="K23" i="173" s="1"/>
  <c r="M23" i="173" s="1"/>
  <c r="CR30" i="1"/>
  <c r="CS30" i="1"/>
  <c r="AI11" i="173" s="1"/>
  <c r="CT30" i="1"/>
  <c r="CU30" i="1"/>
  <c r="AK11" i="173" s="1"/>
  <c r="CV30" i="1"/>
  <c r="CW30" i="1"/>
  <c r="P31" i="1"/>
  <c r="AD31" i="1"/>
  <c r="AR31" i="1"/>
  <c r="BF31" i="1"/>
  <c r="BT31" i="1"/>
  <c r="BW31" i="1"/>
  <c r="Z35" i="173" s="1"/>
  <c r="BX31" i="1"/>
  <c r="C28" i="173" s="1"/>
  <c r="E28" i="173" s="1"/>
  <c r="BY31" i="1"/>
  <c r="BZ31" i="1"/>
  <c r="AA35" i="173" s="1"/>
  <c r="CA31" i="1"/>
  <c r="AB35" i="173" s="1"/>
  <c r="CD31" i="1"/>
  <c r="P32" i="173" s="1"/>
  <c r="CG31" i="1"/>
  <c r="F32" i="173" s="1"/>
  <c r="CH31" i="1"/>
  <c r="G32" i="173" s="1"/>
  <c r="CI31" i="1"/>
  <c r="CJ31" i="1"/>
  <c r="CK31" i="1"/>
  <c r="CL31" i="1"/>
  <c r="CN31" i="1"/>
  <c r="T32" i="173" s="1"/>
  <c r="CP31" i="1"/>
  <c r="J19" i="173" s="1"/>
  <c r="CQ31" i="1"/>
  <c r="K19" i="173" s="1"/>
  <c r="M19" i="173" s="1"/>
  <c r="CR31" i="1"/>
  <c r="CS31" i="1"/>
  <c r="AI33" i="173" s="1"/>
  <c r="CT31" i="1"/>
  <c r="AJ33" i="173" s="1"/>
  <c r="CV31" i="1"/>
  <c r="CW31" i="1"/>
  <c r="P32" i="1"/>
  <c r="AD32" i="1"/>
  <c r="AR32" i="1"/>
  <c r="BF32" i="1"/>
  <c r="BT32" i="1"/>
  <c r="BW32" i="1"/>
  <c r="B30" i="173" s="1"/>
  <c r="BX32" i="1"/>
  <c r="C30" i="173" s="1"/>
  <c r="E30" i="173" s="1"/>
  <c r="BY32" i="1"/>
  <c r="BZ32" i="1"/>
  <c r="AA21" i="173" s="1"/>
  <c r="CA32" i="1"/>
  <c r="CB32" i="1"/>
  <c r="AC21" i="173" s="1"/>
  <c r="CC32" i="1"/>
  <c r="O36" i="173" s="1"/>
  <c r="CD32" i="1"/>
  <c r="P36" i="173" s="1"/>
  <c r="CG32" i="1"/>
  <c r="AD34" i="173" s="1"/>
  <c r="CH32" i="1"/>
  <c r="CI32" i="1"/>
  <c r="CJ32" i="1"/>
  <c r="CK32" i="1"/>
  <c r="CL32" i="1"/>
  <c r="CM32" i="1"/>
  <c r="S35" i="173" s="1"/>
  <c r="CN32" i="1"/>
  <c r="T35" i="173" s="1"/>
  <c r="CP32" i="1"/>
  <c r="J26" i="173" s="1"/>
  <c r="CQ32" i="1"/>
  <c r="K26" i="173" s="1"/>
  <c r="M26" i="173" s="1"/>
  <c r="CR32" i="1"/>
  <c r="CS32" i="1"/>
  <c r="AI12" i="173" s="1"/>
  <c r="CT32" i="1"/>
  <c r="CU32" i="1"/>
  <c r="AK12" i="173" s="1"/>
  <c r="CV32" i="1"/>
  <c r="CW32" i="1"/>
  <c r="P33" i="1"/>
  <c r="AD33" i="1"/>
  <c r="AR33" i="1"/>
  <c r="BF33" i="1"/>
  <c r="BT33" i="1"/>
  <c r="BW33" i="1"/>
  <c r="B29" i="173" s="1"/>
  <c r="BX33" i="1"/>
  <c r="C29" i="173" s="1"/>
  <c r="E29" i="173" s="1"/>
  <c r="BY33" i="1"/>
  <c r="BZ33" i="1"/>
  <c r="AA14" i="173" s="1"/>
  <c r="CA33" i="1"/>
  <c r="CB33" i="1"/>
  <c r="AC14" i="173" s="1"/>
  <c r="CD33" i="1"/>
  <c r="P33" i="173" s="1"/>
  <c r="CG33" i="1"/>
  <c r="AD33" i="173" s="1"/>
  <c r="CH33" i="1"/>
  <c r="CI33" i="1"/>
  <c r="CJ33" i="1"/>
  <c r="CK33" i="1"/>
  <c r="CL33" i="1"/>
  <c r="CN33" i="1"/>
  <c r="T33" i="173" s="1"/>
  <c r="CP33" i="1"/>
  <c r="V33" i="173" s="1"/>
  <c r="CQ33" i="1"/>
  <c r="K25" i="173" s="1"/>
  <c r="M25" i="173" s="1"/>
  <c r="CR33" i="1"/>
  <c r="CS33" i="1"/>
  <c r="AI10" i="173" s="1"/>
  <c r="CT33" i="1"/>
  <c r="CU33" i="1"/>
  <c r="AK10" i="173" s="1"/>
  <c r="CV33" i="1"/>
  <c r="CW33" i="1"/>
  <c r="P34" i="1"/>
  <c r="AD34" i="1"/>
  <c r="AR34" i="1"/>
  <c r="BF34" i="1"/>
  <c r="BT34" i="1"/>
  <c r="BW34" i="1"/>
  <c r="N35" i="173" s="1"/>
  <c r="BX34" i="1"/>
  <c r="C34" i="173" s="1"/>
  <c r="E34" i="173" s="1"/>
  <c r="BY34" i="1"/>
  <c r="D34" i="173" s="1"/>
  <c r="BZ34" i="1"/>
  <c r="CA34" i="1"/>
  <c r="CB34" i="1"/>
  <c r="CC34" i="1"/>
  <c r="O35" i="173" s="1"/>
  <c r="CD34" i="1"/>
  <c r="P35" i="173" s="1"/>
  <c r="CG34" i="1"/>
  <c r="F34" i="173" s="1"/>
  <c r="CH34" i="1"/>
  <c r="CI34" i="1"/>
  <c r="CJ34" i="1"/>
  <c r="CK34" i="1"/>
  <c r="CL34" i="1"/>
  <c r="CM34" i="1"/>
  <c r="S34" i="173" s="1"/>
  <c r="CN34" i="1"/>
  <c r="T34" i="173" s="1"/>
  <c r="CP34" i="1"/>
  <c r="V35" i="173" s="1"/>
  <c r="CQ34" i="1"/>
  <c r="K32" i="173" s="1"/>
  <c r="CR34" i="1"/>
  <c r="L32" i="173" s="1"/>
  <c r="CS34" i="1"/>
  <c r="CT34" i="1"/>
  <c r="CU34" i="1"/>
  <c r="CV34" i="1"/>
  <c r="CW34" i="1"/>
  <c r="P35" i="1"/>
  <c r="AD35" i="1"/>
  <c r="AR35" i="1"/>
  <c r="BF35" i="1"/>
  <c r="BT35" i="1"/>
  <c r="BW35" i="1"/>
  <c r="Z36" i="173" s="1"/>
  <c r="BX35" i="1"/>
  <c r="C32" i="173" s="1"/>
  <c r="E32" i="173" s="1"/>
  <c r="BY35" i="1"/>
  <c r="BZ35" i="1"/>
  <c r="CA35" i="1"/>
  <c r="CB35" i="1"/>
  <c r="CD35" i="1"/>
  <c r="P34" i="173" s="1"/>
  <c r="CG35" i="1"/>
  <c r="F36" i="173" s="1"/>
  <c r="CH35" i="1"/>
  <c r="CI35" i="1"/>
  <c r="CJ35" i="1"/>
  <c r="CK35" i="1"/>
  <c r="CL35" i="1"/>
  <c r="CN35" i="1"/>
  <c r="T36" i="173" s="1"/>
  <c r="CP35" i="1"/>
  <c r="J30" i="173" s="1"/>
  <c r="CQ35" i="1"/>
  <c r="K30" i="173" s="1"/>
  <c r="M30" i="173" s="1"/>
  <c r="CR35" i="1"/>
  <c r="CS35" i="1"/>
  <c r="CT35" i="1"/>
  <c r="CU35" i="1"/>
  <c r="CV35" i="1"/>
  <c r="CW35" i="1"/>
  <c r="P36" i="1"/>
  <c r="AD36" i="1"/>
  <c r="AR36" i="1"/>
  <c r="BF36" i="1"/>
  <c r="BT36" i="1"/>
  <c r="BW36" i="1"/>
  <c r="N37" i="173" s="1"/>
  <c r="BX36" i="1"/>
  <c r="C33" i="173" s="1"/>
  <c r="E33" i="173" s="1"/>
  <c r="BY36" i="1"/>
  <c r="BZ36" i="1"/>
  <c r="CA36" i="1"/>
  <c r="AB27" i="173" s="1"/>
  <c r="CC36" i="1"/>
  <c r="O37" i="173" s="1"/>
  <c r="CD36" i="1"/>
  <c r="P37" i="173" s="1"/>
  <c r="CG36" i="1"/>
  <c r="F37" i="173" s="1"/>
  <c r="CH36" i="1"/>
  <c r="G37" i="173" s="1"/>
  <c r="CI36" i="1"/>
  <c r="CJ36" i="1"/>
  <c r="CK36" i="1"/>
  <c r="CL36" i="1"/>
  <c r="CM36" i="1"/>
  <c r="S37" i="173" s="1"/>
  <c r="CN36" i="1"/>
  <c r="T37" i="173" s="1"/>
  <c r="CP36" i="1"/>
  <c r="V37" i="173" s="1"/>
  <c r="CQ36" i="1"/>
  <c r="K31" i="173" s="1"/>
  <c r="M31" i="173" s="1"/>
  <c r="CR36" i="1"/>
  <c r="CS36" i="1"/>
  <c r="CT36" i="1"/>
  <c r="AJ21" i="173" s="1"/>
  <c r="CV36" i="1"/>
  <c r="CW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Q37" i="1"/>
  <c r="R37" i="1"/>
  <c r="S37" i="1"/>
  <c r="T37" i="1"/>
  <c r="U37" i="1"/>
  <c r="V37" i="1"/>
  <c r="W37" i="1"/>
  <c r="I78" i="1" s="1"/>
  <c r="X37" i="1"/>
  <c r="Y37" i="1"/>
  <c r="Z37" i="1"/>
  <c r="AA37" i="1"/>
  <c r="AB37" i="1"/>
  <c r="AC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38" i="1"/>
  <c r="B41" i="1"/>
  <c r="P41" i="1"/>
  <c r="I8" i="136" s="1"/>
  <c r="AD41" i="1"/>
  <c r="AR41" i="1"/>
  <c r="BF41" i="1"/>
  <c r="L29" i="137" s="1"/>
  <c r="BT41" i="1"/>
  <c r="B42" i="1"/>
  <c r="P42" i="1"/>
  <c r="I16" i="136" s="1"/>
  <c r="V16" i="136" s="1"/>
  <c r="AD42" i="1"/>
  <c r="AR42" i="1"/>
  <c r="K25" i="143" s="1"/>
  <c r="AA25" i="143" s="1"/>
  <c r="BF42" i="1"/>
  <c r="BT42" i="1"/>
  <c r="B43" i="1"/>
  <c r="P43" i="1"/>
  <c r="AD43" i="1"/>
  <c r="AR43" i="1"/>
  <c r="BF43" i="1"/>
  <c r="L9" i="136" s="1"/>
  <c r="AA9" i="136" s="1"/>
  <c r="BT43" i="1"/>
  <c r="B44" i="1"/>
  <c r="P44" i="1"/>
  <c r="I24" i="137" s="1"/>
  <c r="AD44" i="1"/>
  <c r="AR44" i="1"/>
  <c r="BF44" i="1"/>
  <c r="BT44" i="1"/>
  <c r="B45" i="1"/>
  <c r="P45" i="1"/>
  <c r="AD45" i="1"/>
  <c r="AR45" i="1"/>
  <c r="K16" i="143" s="1"/>
  <c r="BF45" i="1"/>
  <c r="L16" i="143" s="1"/>
  <c r="BT45" i="1"/>
  <c r="M15" i="136" s="1"/>
  <c r="S15" i="136" s="1"/>
  <c r="B46" i="1"/>
  <c r="P46" i="1"/>
  <c r="I19" i="143" s="1"/>
  <c r="AD46" i="1"/>
  <c r="AR46" i="1"/>
  <c r="K19" i="143" s="1"/>
  <c r="BF46" i="1"/>
  <c r="BT46" i="1"/>
  <c r="B47" i="1"/>
  <c r="P47" i="1"/>
  <c r="I14" i="136" s="1"/>
  <c r="AD47" i="1"/>
  <c r="AR47" i="1"/>
  <c r="BF47" i="1"/>
  <c r="BT47" i="1"/>
  <c r="B48" i="1"/>
  <c r="P48" i="1"/>
  <c r="AD48" i="1"/>
  <c r="AR48" i="1"/>
  <c r="BF48" i="1"/>
  <c r="L12" i="143" s="1"/>
  <c r="BT48" i="1"/>
  <c r="M12" i="143" s="1"/>
  <c r="B49" i="1"/>
  <c r="P49" i="1"/>
  <c r="AD49" i="1"/>
  <c r="AR49" i="1"/>
  <c r="BF49" i="1"/>
  <c r="BT49" i="1"/>
  <c r="B50" i="1"/>
  <c r="P50" i="1"/>
  <c r="AD50" i="1"/>
  <c r="AR50" i="1"/>
  <c r="BF50" i="1"/>
  <c r="L19" i="136" s="1"/>
  <c r="BT50" i="1"/>
  <c r="B51" i="1"/>
  <c r="P51" i="1"/>
  <c r="I28" i="59" s="1"/>
  <c r="AD51" i="1"/>
  <c r="J28" i="59" s="1"/>
  <c r="AR51" i="1"/>
  <c r="BF51" i="1"/>
  <c r="BT51" i="1"/>
  <c r="B52" i="1"/>
  <c r="P52" i="1"/>
  <c r="AD52" i="1"/>
  <c r="AR52" i="1"/>
  <c r="BF52" i="1"/>
  <c r="BT52" i="1"/>
  <c r="M20" i="136" s="1"/>
  <c r="S20" i="136" s="1"/>
  <c r="B53" i="1"/>
  <c r="P53" i="1"/>
  <c r="I15" i="143" s="1"/>
  <c r="AD53" i="1"/>
  <c r="AR53" i="1"/>
  <c r="K15" i="143" s="1"/>
  <c r="BF53" i="1"/>
  <c r="BT53" i="1"/>
  <c r="B54" i="1"/>
  <c r="P54" i="1"/>
  <c r="I28" i="143" s="1"/>
  <c r="AD54" i="1"/>
  <c r="J28" i="143" s="1"/>
  <c r="AR54" i="1"/>
  <c r="BF54" i="1"/>
  <c r="BT54" i="1"/>
  <c r="B55" i="1"/>
  <c r="P55" i="1"/>
  <c r="AD55" i="1"/>
  <c r="AR55" i="1"/>
  <c r="K21" i="143" s="1"/>
  <c r="BF55" i="1"/>
  <c r="BT55" i="1"/>
  <c r="B56" i="1"/>
  <c r="P56" i="1"/>
  <c r="I13" i="143" s="1"/>
  <c r="AD56" i="1"/>
  <c r="AR56" i="1"/>
  <c r="BF56" i="1"/>
  <c r="BT56" i="1"/>
  <c r="B57" i="1"/>
  <c r="P57" i="1"/>
  <c r="AD57" i="1"/>
  <c r="AR57" i="1"/>
  <c r="BF57" i="1"/>
  <c r="BT57" i="1"/>
  <c r="B58" i="1"/>
  <c r="P58" i="1"/>
  <c r="I11" i="136" s="1"/>
  <c r="AD58" i="1"/>
  <c r="J17" i="143" s="1"/>
  <c r="P17" i="143" s="1"/>
  <c r="AR58" i="1"/>
  <c r="K17" i="143" s="1"/>
  <c r="BF58" i="1"/>
  <c r="L17" i="143" s="1"/>
  <c r="BT58" i="1"/>
  <c r="B59" i="1"/>
  <c r="P59" i="1"/>
  <c r="AD59" i="1"/>
  <c r="AR59" i="1"/>
  <c r="BF59" i="1"/>
  <c r="BT59" i="1"/>
  <c r="B60" i="1"/>
  <c r="P60" i="1"/>
  <c r="AD60" i="1"/>
  <c r="AR60" i="1"/>
  <c r="BF60" i="1"/>
  <c r="BT60" i="1"/>
  <c r="B61" i="1"/>
  <c r="P61" i="1"/>
  <c r="AD61" i="1"/>
  <c r="AR61" i="1"/>
  <c r="BF61" i="1"/>
  <c r="BT61" i="1"/>
  <c r="B62" i="1"/>
  <c r="X30" i="59" s="1"/>
  <c r="P62" i="1"/>
  <c r="AD62" i="1"/>
  <c r="AR62" i="1"/>
  <c r="BF62" i="1"/>
  <c r="BT62" i="1"/>
  <c r="B63" i="1"/>
  <c r="P63" i="1"/>
  <c r="AD63" i="1"/>
  <c r="J26" i="143" s="1"/>
  <c r="AR63" i="1"/>
  <c r="BF63" i="1"/>
  <c r="BT63" i="1"/>
  <c r="B64" i="1"/>
  <c r="AB16" i="59" s="1"/>
  <c r="P64" i="1"/>
  <c r="I18" i="143" s="1"/>
  <c r="O18" i="143" s="1"/>
  <c r="AD64" i="1"/>
  <c r="J15" i="137" s="1"/>
  <c r="AR64" i="1"/>
  <c r="BF64" i="1"/>
  <c r="L23" i="136" s="1"/>
  <c r="BT64" i="1"/>
  <c r="M23" i="136" s="1"/>
  <c r="S23" i="136" s="1"/>
  <c r="B65" i="1"/>
  <c r="H33" i="143" s="1"/>
  <c r="P65" i="1"/>
  <c r="AD65" i="1"/>
  <c r="J33" i="143" s="1"/>
  <c r="AR65" i="1"/>
  <c r="BF65" i="1"/>
  <c r="BT65" i="1"/>
  <c r="B66" i="1"/>
  <c r="X29" i="59" s="1"/>
  <c r="P66" i="1"/>
  <c r="I34" i="143" s="1"/>
  <c r="AD66" i="1"/>
  <c r="AR66" i="1"/>
  <c r="BF66" i="1"/>
  <c r="BT66" i="1"/>
  <c r="B67" i="1"/>
  <c r="H35" i="143" s="1"/>
  <c r="P67" i="1"/>
  <c r="I35" i="137" s="1"/>
  <c r="AD67" i="1"/>
  <c r="AR67" i="1"/>
  <c r="BF67" i="1"/>
  <c r="BT67" i="1"/>
  <c r="P68" i="1"/>
  <c r="I23" i="143" s="1"/>
  <c r="AD68" i="1"/>
  <c r="AR68" i="1"/>
  <c r="K30" i="136" s="1"/>
  <c r="BF68" i="1"/>
  <c r="BT68" i="1"/>
  <c r="B69" i="1"/>
  <c r="AF35" i="59" s="1"/>
  <c r="P69" i="1"/>
  <c r="AD69" i="1"/>
  <c r="AR69" i="1"/>
  <c r="BF69" i="1"/>
  <c r="BT69" i="1"/>
  <c r="B70" i="1"/>
  <c r="H22" i="143" s="1"/>
  <c r="P70" i="1"/>
  <c r="I19" i="137" s="1"/>
  <c r="O19" i="137" s="1"/>
  <c r="AD70" i="1"/>
  <c r="AR70" i="1"/>
  <c r="K17" i="136" s="1"/>
  <c r="BF70" i="1"/>
  <c r="BT70" i="1"/>
  <c r="B71" i="1"/>
  <c r="H37" i="143" s="1"/>
  <c r="P71" i="1"/>
  <c r="I37" i="143" s="1"/>
  <c r="O37" i="143" s="1"/>
  <c r="AD71" i="1"/>
  <c r="J37" i="143" s="1"/>
  <c r="P37" i="143" s="1"/>
  <c r="AR71" i="1"/>
  <c r="BF71" i="1"/>
  <c r="BT71" i="1"/>
  <c r="B72" i="1"/>
  <c r="H38" i="143" s="1"/>
  <c r="P72" i="1"/>
  <c r="AD72" i="1"/>
  <c r="AR72" i="1"/>
  <c r="BF72" i="1"/>
  <c r="BT72" i="1"/>
  <c r="B73" i="1"/>
  <c r="H39" i="143" s="1"/>
  <c r="P73" i="1"/>
  <c r="AD73" i="1"/>
  <c r="AR73" i="1"/>
  <c r="BF73" i="1"/>
  <c r="L39" i="143" s="1"/>
  <c r="BT73" i="1"/>
  <c r="C74" i="1"/>
  <c r="D74" i="1"/>
  <c r="E74" i="1"/>
  <c r="F74" i="1"/>
  <c r="G74" i="1"/>
  <c r="G77" i="1" s="1"/>
  <c r="H74" i="1"/>
  <c r="I74" i="1"/>
  <c r="I77" i="1" s="1"/>
  <c r="J74" i="1"/>
  <c r="J79" i="1" s="1"/>
  <c r="K74" i="1"/>
  <c r="K77" i="1" s="1"/>
  <c r="L74" i="1"/>
  <c r="M74" i="1"/>
  <c r="N74" i="1"/>
  <c r="N77" i="1" s="1"/>
  <c r="O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U74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C77" i="1"/>
  <c r="D77" i="1"/>
  <c r="E77" i="1"/>
  <c r="F77" i="1"/>
  <c r="H77" i="1"/>
  <c r="L77" i="1"/>
  <c r="C78" i="1"/>
  <c r="D78" i="1"/>
  <c r="E78" i="1"/>
  <c r="F78" i="1"/>
  <c r="G78" i="1"/>
  <c r="H78" i="1"/>
  <c r="J78" i="1"/>
  <c r="K78" i="1"/>
  <c r="M78" i="1"/>
  <c r="N78" i="1"/>
  <c r="O78" i="1"/>
  <c r="C79" i="1"/>
  <c r="D79" i="1"/>
  <c r="E79" i="1"/>
  <c r="F79" i="1"/>
  <c r="L79" i="1"/>
  <c r="AI45" i="135" l="1"/>
  <c r="E21" i="173"/>
  <c r="E13" i="173"/>
  <c r="E5" i="173"/>
  <c r="E24" i="173"/>
  <c r="E31" i="173"/>
  <c r="E19" i="173"/>
  <c r="E9" i="173"/>
  <c r="E15" i="173"/>
  <c r="E10" i="173"/>
  <c r="M18" i="173"/>
  <c r="M33" i="173"/>
  <c r="M35" i="173"/>
  <c r="M32" i="173"/>
  <c r="M27" i="173"/>
  <c r="M21" i="173"/>
  <c r="M20" i="173"/>
  <c r="L34" i="30"/>
  <c r="L34" i="64"/>
  <c r="L27" i="33"/>
  <c r="R27" i="33" s="1"/>
  <c r="L16" i="41"/>
  <c r="CU31" i="1"/>
  <c r="AK33" i="173" s="1"/>
  <c r="CB31" i="1"/>
  <c r="AC35" i="173" s="1"/>
  <c r="L16" i="59"/>
  <c r="L23" i="137"/>
  <c r="R23" i="137" s="1"/>
  <c r="L30" i="136"/>
  <c r="R30" i="136" s="1"/>
  <c r="Z11" i="59"/>
  <c r="L23" i="143"/>
  <c r="BF74" i="1"/>
  <c r="Q30" i="136"/>
  <c r="T30" i="136" s="1"/>
  <c r="AA30" i="136"/>
  <c r="K16" i="59"/>
  <c r="Q16" i="59" s="1"/>
  <c r="Y11" i="59"/>
  <c r="K23" i="137"/>
  <c r="K34" i="30"/>
  <c r="K34" i="64"/>
  <c r="K27" i="33"/>
  <c r="Q27" i="33" s="1"/>
  <c r="T27" i="33" s="1"/>
  <c r="K16" i="41"/>
  <c r="Q16" i="41" s="1"/>
  <c r="K23" i="143"/>
  <c r="Q21" i="143"/>
  <c r="AA21" i="143"/>
  <c r="K8" i="64"/>
  <c r="Q8" i="64" s="1"/>
  <c r="K16" i="33"/>
  <c r="Q16" i="33" s="1"/>
  <c r="K15" i="41"/>
  <c r="Q15" i="41" s="1"/>
  <c r="K21" i="30"/>
  <c r="Y13" i="59"/>
  <c r="K15" i="59"/>
  <c r="K21" i="137"/>
  <c r="Q21" i="137" s="1"/>
  <c r="K31" i="136"/>
  <c r="Q31" i="136" s="1"/>
  <c r="K24" i="64"/>
  <c r="K39" i="33"/>
  <c r="Q39" i="33" s="1"/>
  <c r="K33" i="41"/>
  <c r="Y31" i="59"/>
  <c r="K33" i="59"/>
  <c r="Q33" i="59" s="1"/>
  <c r="K9" i="143"/>
  <c r="K18" i="30"/>
  <c r="K10" i="137"/>
  <c r="K20" i="136"/>
  <c r="K15" i="64"/>
  <c r="K14" i="33"/>
  <c r="Q14" i="33" s="1"/>
  <c r="K17" i="41"/>
  <c r="Q17" i="41" s="1"/>
  <c r="K19" i="136"/>
  <c r="Q19" i="136" s="1"/>
  <c r="AA19" i="136"/>
  <c r="CU13" i="1"/>
  <c r="AK14" i="173" s="1"/>
  <c r="K16" i="30"/>
  <c r="Y15" i="59"/>
  <c r="K17" i="59"/>
  <c r="K17" i="137"/>
  <c r="Q17" i="137" s="1"/>
  <c r="K11" i="143"/>
  <c r="CU5" i="1"/>
  <c r="AK15" i="173" s="1"/>
  <c r="K8" i="30"/>
  <c r="AA8" i="30" s="1"/>
  <c r="K11" i="59"/>
  <c r="K16" i="136"/>
  <c r="K23" i="64"/>
  <c r="K9" i="33"/>
  <c r="K11" i="41"/>
  <c r="Y16" i="59"/>
  <c r="K25" i="137"/>
  <c r="O79" i="1"/>
  <c r="J24" i="30"/>
  <c r="AD14" i="59"/>
  <c r="J11" i="136"/>
  <c r="P11" i="136" s="1"/>
  <c r="J12" i="64"/>
  <c r="J12" i="33"/>
  <c r="P12" i="33" s="1"/>
  <c r="J9" i="41"/>
  <c r="P9" i="41" s="1"/>
  <c r="J9" i="59"/>
  <c r="J12" i="137"/>
  <c r="P12" i="137" s="1"/>
  <c r="O77" i="1"/>
  <c r="AN37" i="59"/>
  <c r="R39" i="143"/>
  <c r="T39" i="143" s="1"/>
  <c r="W39" i="143"/>
  <c r="Y39" i="143" s="1"/>
  <c r="AC39" i="143"/>
  <c r="CU36" i="1"/>
  <c r="AK21" i="173" s="1"/>
  <c r="CB36" i="1"/>
  <c r="AC27" i="173" s="1"/>
  <c r="Z24" i="59"/>
  <c r="AA24" i="59" s="1"/>
  <c r="L39" i="137"/>
  <c r="L39" i="30"/>
  <c r="R39" i="30" s="1"/>
  <c r="T39" i="30" s="1"/>
  <c r="L39" i="64"/>
  <c r="L33" i="33"/>
  <c r="R33" i="33" s="1"/>
  <c r="T33" i="33" s="1"/>
  <c r="L30" i="41"/>
  <c r="R30" i="41" s="1"/>
  <c r="L30" i="59"/>
  <c r="L39" i="136"/>
  <c r="R39" i="136" s="1"/>
  <c r="T39" i="136" s="1"/>
  <c r="I39" i="30"/>
  <c r="I39" i="64"/>
  <c r="AF39" i="64" s="1"/>
  <c r="I33" i="33"/>
  <c r="I30" i="41"/>
  <c r="I30" i="59"/>
  <c r="I39" i="137"/>
  <c r="N79" i="1"/>
  <c r="AC30" i="59"/>
  <c r="AE30" i="59" s="1"/>
  <c r="I39" i="136"/>
  <c r="V39" i="136" s="1"/>
  <c r="I39" i="143"/>
  <c r="C39" i="30"/>
  <c r="O39" i="30" s="1"/>
  <c r="C39" i="64"/>
  <c r="O39" i="64" s="1"/>
  <c r="C33" i="33"/>
  <c r="O33" i="33" s="1"/>
  <c r="C30" i="41"/>
  <c r="O30" i="41" s="1"/>
  <c r="AN35" i="59"/>
  <c r="C39" i="136"/>
  <c r="L78" i="1"/>
  <c r="C30" i="59"/>
  <c r="C39" i="137"/>
  <c r="O39" i="137" s="1"/>
  <c r="C39" i="143"/>
  <c r="O39" i="143" s="1"/>
  <c r="AP33" i="59"/>
  <c r="AF39" i="59"/>
  <c r="X24" i="59"/>
  <c r="AH21" i="173"/>
  <c r="AD37" i="173"/>
  <c r="Z27" i="173"/>
  <c r="R37" i="173"/>
  <c r="J31" i="173"/>
  <c r="B33" i="173"/>
  <c r="AB30" i="59"/>
  <c r="M11" i="64"/>
  <c r="M18" i="33"/>
  <c r="S18" i="33" s="1"/>
  <c r="M14" i="41"/>
  <c r="S14" i="41" s="1"/>
  <c r="M27" i="64"/>
  <c r="M29" i="33"/>
  <c r="S29" i="33" s="1"/>
  <c r="M28" i="41"/>
  <c r="S28" i="41" s="1"/>
  <c r="M26" i="64"/>
  <c r="S26" i="64" s="1"/>
  <c r="M28" i="33"/>
  <c r="S28" i="33" s="1"/>
  <c r="M32" i="41"/>
  <c r="S32" i="41" s="1"/>
  <c r="M20" i="64"/>
  <c r="S20" i="64" s="1"/>
  <c r="M21" i="33"/>
  <c r="S21" i="33" s="1"/>
  <c r="M31" i="41"/>
  <c r="M25" i="64"/>
  <c r="S25" i="64" s="1"/>
  <c r="M25" i="33"/>
  <c r="S25" i="33" s="1"/>
  <c r="M20" i="41"/>
  <c r="S20" i="41" s="1"/>
  <c r="M19" i="64"/>
  <c r="S19" i="64" s="1"/>
  <c r="M20" i="33"/>
  <c r="S20" i="33" s="1"/>
  <c r="M13" i="41"/>
  <c r="M23" i="30"/>
  <c r="M17" i="30"/>
  <c r="S17" i="30" s="1"/>
  <c r="AC17" i="30" s="1"/>
  <c r="M13" i="30"/>
  <c r="M9" i="30"/>
  <c r="AI30" i="59"/>
  <c r="AI20" i="59"/>
  <c r="AI26" i="59"/>
  <c r="AI28" i="59"/>
  <c r="M32" i="59"/>
  <c r="M20" i="59"/>
  <c r="M13" i="59"/>
  <c r="AI23" i="59"/>
  <c r="AG23" i="59" s="1"/>
  <c r="M27" i="137"/>
  <c r="M24" i="137"/>
  <c r="S24" i="137" s="1"/>
  <c r="M14" i="137"/>
  <c r="M8" i="137"/>
  <c r="M7" i="137"/>
  <c r="S7" i="137" s="1"/>
  <c r="M14" i="136"/>
  <c r="S14" i="136" s="1"/>
  <c r="M13" i="136"/>
  <c r="S13" i="136" s="1"/>
  <c r="M10" i="136"/>
  <c r="S10" i="136" s="1"/>
  <c r="M27" i="143"/>
  <c r="S27" i="143" s="1"/>
  <c r="M14" i="143"/>
  <c r="S14" i="143" s="1"/>
  <c r="M8" i="143"/>
  <c r="M7" i="143"/>
  <c r="S7" i="143" s="1"/>
  <c r="M15" i="30"/>
  <c r="S15" i="30" s="1"/>
  <c r="AC15" i="30" s="1"/>
  <c r="M10" i="30"/>
  <c r="S10" i="30" s="1"/>
  <c r="AC10" i="30" s="1"/>
  <c r="AI25" i="59"/>
  <c r="M14" i="59"/>
  <c r="M28" i="59"/>
  <c r="M31" i="59"/>
  <c r="M13" i="137"/>
  <c r="S13" i="137" s="1"/>
  <c r="M25" i="136"/>
  <c r="M18" i="136"/>
  <c r="S18" i="136" s="1"/>
  <c r="M9" i="136"/>
  <c r="M24" i="143"/>
  <c r="S24" i="143" s="1"/>
  <c r="M10" i="143"/>
  <c r="S10" i="143" s="1"/>
  <c r="I24" i="64"/>
  <c r="I39" i="33"/>
  <c r="O39" i="33" s="1"/>
  <c r="I33" i="41"/>
  <c r="I10" i="30"/>
  <c r="Y10" i="30" s="1"/>
  <c r="AC39" i="59"/>
  <c r="AC33" i="59"/>
  <c r="I33" i="59"/>
  <c r="I10" i="137"/>
  <c r="O10" i="137" s="1"/>
  <c r="I20" i="136"/>
  <c r="I9" i="143"/>
  <c r="O9" i="143" s="1"/>
  <c r="I27" i="64"/>
  <c r="I29" i="33"/>
  <c r="I28" i="41"/>
  <c r="I25" i="64"/>
  <c r="I25" i="33"/>
  <c r="I20" i="41"/>
  <c r="I18" i="30"/>
  <c r="I17" i="30"/>
  <c r="Y17" i="30" s="1"/>
  <c r="AC36" i="59"/>
  <c r="I20" i="59"/>
  <c r="I7" i="137"/>
  <c r="I18" i="136"/>
  <c r="V18" i="136" s="1"/>
  <c r="I13" i="136"/>
  <c r="I24" i="143"/>
  <c r="I7" i="143"/>
  <c r="M12" i="64"/>
  <c r="S12" i="64" s="1"/>
  <c r="M12" i="33"/>
  <c r="M9" i="41"/>
  <c r="M12" i="137"/>
  <c r="M24" i="30"/>
  <c r="AI32" i="59"/>
  <c r="M9" i="59"/>
  <c r="M11" i="136"/>
  <c r="M17" i="143"/>
  <c r="S17" i="143" s="1"/>
  <c r="M18" i="64"/>
  <c r="M10" i="33"/>
  <c r="S10" i="33" s="1"/>
  <c r="M27" i="41"/>
  <c r="S27" i="41" s="1"/>
  <c r="AI24" i="59"/>
  <c r="M8" i="136"/>
  <c r="M29" i="143"/>
  <c r="S29" i="143" s="1"/>
  <c r="M7" i="30"/>
  <c r="M27" i="59"/>
  <c r="M29" i="137"/>
  <c r="AI17" i="59"/>
  <c r="AG17" i="59" s="1"/>
  <c r="M7" i="64"/>
  <c r="M13" i="33"/>
  <c r="M7" i="41"/>
  <c r="M14" i="30"/>
  <c r="M7" i="59"/>
  <c r="M9" i="137"/>
  <c r="M12" i="136"/>
  <c r="M79" i="1"/>
  <c r="J8" i="64"/>
  <c r="J16" i="33"/>
  <c r="J15" i="41"/>
  <c r="J21" i="30"/>
  <c r="Z21" i="30" s="1"/>
  <c r="AD17" i="59"/>
  <c r="J15" i="59"/>
  <c r="J21" i="137"/>
  <c r="P21" i="137" s="1"/>
  <c r="J31" i="136"/>
  <c r="J21" i="143"/>
  <c r="M77" i="1"/>
  <c r="S20" i="59"/>
  <c r="K24" i="30"/>
  <c r="AA24" i="30" s="1"/>
  <c r="Y10" i="59"/>
  <c r="K9" i="59"/>
  <c r="K12" i="137"/>
  <c r="K12" i="64"/>
  <c r="AK12" i="64" s="1"/>
  <c r="K12" i="33"/>
  <c r="K9" i="41"/>
  <c r="K11" i="136"/>
  <c r="AR74" i="1"/>
  <c r="M15" i="137"/>
  <c r="S15" i="137" s="1"/>
  <c r="M17" i="64"/>
  <c r="M22" i="33"/>
  <c r="S22" i="33" s="1"/>
  <c r="M26" i="41"/>
  <c r="S26" i="41" s="1"/>
  <c r="BT74" i="1"/>
  <c r="M30" i="30"/>
  <c r="S30" i="30" s="1"/>
  <c r="AC30" i="30" s="1"/>
  <c r="M26" i="59"/>
  <c r="AI11" i="59"/>
  <c r="AG11" i="59" s="1"/>
  <c r="M18" i="143"/>
  <c r="S18" i="143" s="1"/>
  <c r="J19" i="64"/>
  <c r="J20" i="33"/>
  <c r="J13" i="41"/>
  <c r="J9" i="30"/>
  <c r="Z9" i="30" s="1"/>
  <c r="AD22" i="59"/>
  <c r="J13" i="59"/>
  <c r="J14" i="143"/>
  <c r="J14" i="137"/>
  <c r="J9" i="136"/>
  <c r="I26" i="64"/>
  <c r="AF25" i="64" s="1"/>
  <c r="I28" i="33"/>
  <c r="I32" i="41"/>
  <c r="I15" i="30"/>
  <c r="Y15" i="30" s="1"/>
  <c r="AC25" i="59"/>
  <c r="I32" i="59"/>
  <c r="I13" i="137"/>
  <c r="I10" i="136"/>
  <c r="I10" i="143"/>
  <c r="AS25" i="59"/>
  <c r="AS35" i="59"/>
  <c r="AG29" i="59"/>
  <c r="AE38" i="59"/>
  <c r="O34" i="59"/>
  <c r="L30" i="64"/>
  <c r="L34" i="33"/>
  <c r="R34" i="33" s="1"/>
  <c r="L29" i="41"/>
  <c r="R29" i="41" s="1"/>
  <c r="AB26" i="173"/>
  <c r="CU26" i="1"/>
  <c r="AK19" i="173" s="1"/>
  <c r="L29" i="30"/>
  <c r="L29" i="59"/>
  <c r="Z23" i="59"/>
  <c r="AA23" i="59" s="1"/>
  <c r="L26" i="137"/>
  <c r="L35" i="136"/>
  <c r="L26" i="143"/>
  <c r="L8" i="64"/>
  <c r="L16" i="33"/>
  <c r="L15" i="41"/>
  <c r="Z13" i="59"/>
  <c r="L15" i="59"/>
  <c r="L31" i="136"/>
  <c r="AA31" i="136" s="1"/>
  <c r="L21" i="30"/>
  <c r="AB21" i="30" s="1"/>
  <c r="L21" i="137"/>
  <c r="L21" i="143"/>
  <c r="Q17" i="136"/>
  <c r="T17" i="136" s="1"/>
  <c r="AA17" i="136"/>
  <c r="K19" i="137"/>
  <c r="K36" i="30"/>
  <c r="K36" i="64"/>
  <c r="K31" i="33"/>
  <c r="Q31" i="33" s="1"/>
  <c r="K19" i="41"/>
  <c r="Q19" i="41" s="1"/>
  <c r="K19" i="59"/>
  <c r="Y14" i="59"/>
  <c r="K22" i="143"/>
  <c r="J31" i="30"/>
  <c r="Z31" i="30" s="1"/>
  <c r="J36" i="59"/>
  <c r="AD34" i="59"/>
  <c r="J31" i="64"/>
  <c r="J35" i="33"/>
  <c r="P35" i="33" s="1"/>
  <c r="V35" i="33" s="1"/>
  <c r="J36" i="41"/>
  <c r="J33" i="137"/>
  <c r="AN32" i="59"/>
  <c r="K79" i="1"/>
  <c r="O55" i="135"/>
  <c r="O36" i="135" s="1"/>
  <c r="M23" i="64"/>
  <c r="S23" i="64" s="1"/>
  <c r="M9" i="33"/>
  <c r="S9" i="33" s="1"/>
  <c r="M11" i="41"/>
  <c r="S11" i="41" s="1"/>
  <c r="M8" i="30"/>
  <c r="S8" i="30" s="1"/>
  <c r="AC8" i="30" s="1"/>
  <c r="AI16" i="59"/>
  <c r="M16" i="136"/>
  <c r="S16" i="136" s="1"/>
  <c r="M25" i="143"/>
  <c r="S25" i="143" s="1"/>
  <c r="M11" i="59"/>
  <c r="M25" i="137"/>
  <c r="S25" i="137" s="1"/>
  <c r="J77" i="1"/>
  <c r="AS27" i="59"/>
  <c r="AN33" i="59"/>
  <c r="AN26" i="59"/>
  <c r="M22" i="64"/>
  <c r="M11" i="33"/>
  <c r="S11" i="33" s="1"/>
  <c r="M21" i="41"/>
  <c r="S21" i="41" s="1"/>
  <c r="M22" i="30"/>
  <c r="S22" i="30" s="1"/>
  <c r="AC22" i="30" s="1"/>
  <c r="M21" i="59"/>
  <c r="M22" i="136"/>
  <c r="S22" i="136" s="1"/>
  <c r="M13" i="143"/>
  <c r="S13" i="143" s="1"/>
  <c r="AI13" i="59"/>
  <c r="M20" i="137"/>
  <c r="S20" i="137" s="1"/>
  <c r="M16" i="64"/>
  <c r="M19" i="33"/>
  <c r="S19" i="33" s="1"/>
  <c r="M23" i="41"/>
  <c r="M20" i="30"/>
  <c r="S20" i="30" s="1"/>
  <c r="AC20" i="30" s="1"/>
  <c r="AI14" i="59"/>
  <c r="AG14" i="59" s="1"/>
  <c r="M23" i="59"/>
  <c r="M28" i="143"/>
  <c r="S28" i="143" s="1"/>
  <c r="M28" i="137"/>
  <c r="S28" i="137" s="1"/>
  <c r="M26" i="136"/>
  <c r="S26" i="136" s="1"/>
  <c r="AD74" i="1"/>
  <c r="I38" i="64"/>
  <c r="I38" i="30"/>
  <c r="O38" i="30" s="1"/>
  <c r="I32" i="33"/>
  <c r="O32" i="33" s="1"/>
  <c r="I39" i="41"/>
  <c r="O39" i="41" s="1"/>
  <c r="AC29" i="59"/>
  <c r="I38" i="143"/>
  <c r="O38" i="143" s="1"/>
  <c r="I39" i="59"/>
  <c r="O39" i="59" s="1"/>
  <c r="I38" i="137"/>
  <c r="O38" i="137" s="1"/>
  <c r="I38" i="136"/>
  <c r="AP32" i="59"/>
  <c r="AF38" i="59"/>
  <c r="X39" i="59"/>
  <c r="AD36" i="173"/>
  <c r="R36" i="173"/>
  <c r="B32" i="173"/>
  <c r="N34" i="173"/>
  <c r="V34" i="173"/>
  <c r="AH36" i="173"/>
  <c r="AB29" i="59"/>
  <c r="I79" i="1"/>
  <c r="AS20" i="59"/>
  <c r="AS29" i="59"/>
  <c r="AN8" i="59"/>
  <c r="R38" i="59"/>
  <c r="R24" i="59"/>
  <c r="O33" i="59"/>
  <c r="M9" i="64"/>
  <c r="M8" i="33"/>
  <c r="S8" i="33" s="1"/>
  <c r="M10" i="41"/>
  <c r="S10" i="41" s="1"/>
  <c r="M19" i="30"/>
  <c r="AI9" i="59"/>
  <c r="AG9" i="59" s="1"/>
  <c r="M10" i="59"/>
  <c r="M18" i="137"/>
  <c r="M24" i="136"/>
  <c r="M15" i="143"/>
  <c r="R29" i="137"/>
  <c r="T29" i="137" s="1"/>
  <c r="V29" i="137"/>
  <c r="Z29" i="137"/>
  <c r="L7" i="30"/>
  <c r="Z21" i="59"/>
  <c r="L27" i="59"/>
  <c r="AB23" i="173"/>
  <c r="L18" i="64"/>
  <c r="L10" i="33"/>
  <c r="R10" i="33" s="1"/>
  <c r="L27" i="41"/>
  <c r="R27" i="41" s="1"/>
  <c r="CU4" i="1"/>
  <c r="AK16" i="173" s="1"/>
  <c r="L8" i="136"/>
  <c r="L29" i="143"/>
  <c r="L27" i="64"/>
  <c r="L29" i="33"/>
  <c r="R29" i="33" s="1"/>
  <c r="T29" i="33" s="1"/>
  <c r="L28" i="41"/>
  <c r="R28" i="41" s="1"/>
  <c r="L28" i="59"/>
  <c r="L13" i="136"/>
  <c r="AJ18" i="173"/>
  <c r="CB14" i="1"/>
  <c r="AC25" i="173" s="1"/>
  <c r="L17" i="30"/>
  <c r="Z22" i="59"/>
  <c r="AA22" i="59" s="1"/>
  <c r="L7" i="137"/>
  <c r="L7" i="143"/>
  <c r="AD33" i="59"/>
  <c r="J27" i="64"/>
  <c r="J29" i="33"/>
  <c r="J28" i="41"/>
  <c r="J17" i="30"/>
  <c r="Z17" i="30" s="1"/>
  <c r="J7" i="137"/>
  <c r="J13" i="136"/>
  <c r="V13" i="136" s="1"/>
  <c r="J7" i="143"/>
  <c r="J37" i="137"/>
  <c r="P37" i="137" s="1"/>
  <c r="J37" i="136"/>
  <c r="P37" i="136" s="1"/>
  <c r="J37" i="30"/>
  <c r="J37" i="64"/>
  <c r="J36" i="33"/>
  <c r="P36" i="33" s="1"/>
  <c r="J38" i="41"/>
  <c r="P38" i="41" s="1"/>
  <c r="J38" i="59"/>
  <c r="AD35" i="59"/>
  <c r="H79" i="1"/>
  <c r="I38" i="59"/>
  <c r="AN36" i="59"/>
  <c r="AS34" i="59"/>
  <c r="I37" i="137"/>
  <c r="O37" i="137" s="1"/>
  <c r="I37" i="136"/>
  <c r="I37" i="30"/>
  <c r="I37" i="64"/>
  <c r="I36" i="33"/>
  <c r="O36" i="33" s="1"/>
  <c r="I38" i="41"/>
  <c r="O38" i="41" s="1"/>
  <c r="AC35" i="59"/>
  <c r="AE35" i="59" s="1"/>
  <c r="I19" i="59"/>
  <c r="AC26" i="59"/>
  <c r="AE26" i="59" s="1"/>
  <c r="I36" i="30"/>
  <c r="I36" i="64"/>
  <c r="I31" i="33"/>
  <c r="O31" i="33" s="1"/>
  <c r="I19" i="41"/>
  <c r="I17" i="136"/>
  <c r="I22" i="143"/>
  <c r="O22" i="143" s="1"/>
  <c r="AS19" i="59"/>
  <c r="AF36" i="59"/>
  <c r="AP34" i="59"/>
  <c r="X38" i="59"/>
  <c r="AB35" i="59"/>
  <c r="AD35" i="173"/>
  <c r="Z37" i="173"/>
  <c r="R34" i="173"/>
  <c r="J32" i="173"/>
  <c r="B34" i="173"/>
  <c r="AH37" i="173"/>
  <c r="AP28" i="59"/>
  <c r="AB26" i="59"/>
  <c r="R33" i="173"/>
  <c r="F33" i="173"/>
  <c r="N33" i="173"/>
  <c r="J25" i="173"/>
  <c r="AF37" i="59"/>
  <c r="X14" i="59"/>
  <c r="Z14" i="173"/>
  <c r="AH10" i="173"/>
  <c r="P9" i="59"/>
  <c r="P18" i="59"/>
  <c r="R16" i="59"/>
  <c r="P16" i="59"/>
  <c r="AG37" i="59"/>
  <c r="AN39" i="59"/>
  <c r="AS31" i="59"/>
  <c r="AS32" i="59"/>
  <c r="AI15" i="59"/>
  <c r="AG15" i="59" s="1"/>
  <c r="M12" i="59"/>
  <c r="S12" i="59" s="1"/>
  <c r="M21" i="64"/>
  <c r="M15" i="33"/>
  <c r="S15" i="33" s="1"/>
  <c r="M12" i="41"/>
  <c r="S12" i="41" s="1"/>
  <c r="M11" i="30"/>
  <c r="S11" i="30" s="1"/>
  <c r="AC11" i="30" s="1"/>
  <c r="M11" i="137"/>
  <c r="S11" i="137" s="1"/>
  <c r="M16" i="143"/>
  <c r="S16" i="143" s="1"/>
  <c r="K35" i="30"/>
  <c r="K35" i="64"/>
  <c r="K30" i="33"/>
  <c r="Q30" i="33" s="1"/>
  <c r="K24" i="41"/>
  <c r="Q24" i="41" s="1"/>
  <c r="K24" i="59"/>
  <c r="Y18" i="59"/>
  <c r="AA18" i="59" s="1"/>
  <c r="K36" i="137"/>
  <c r="K27" i="136"/>
  <c r="K36" i="143"/>
  <c r="I35" i="30"/>
  <c r="I35" i="64"/>
  <c r="I30" i="33"/>
  <c r="O30" i="33" s="1"/>
  <c r="I24" i="41"/>
  <c r="O24" i="41" s="1"/>
  <c r="AN31" i="59"/>
  <c r="AC24" i="59"/>
  <c r="I24" i="59"/>
  <c r="AE24" i="59"/>
  <c r="I36" i="137"/>
  <c r="O36" i="137" s="1"/>
  <c r="I27" i="136"/>
  <c r="I36" i="143"/>
  <c r="O36" i="143" s="1"/>
  <c r="AB24" i="59"/>
  <c r="X22" i="59"/>
  <c r="H36" i="143"/>
  <c r="V36" i="173"/>
  <c r="R35" i="173"/>
  <c r="F35" i="173"/>
  <c r="N36" i="173"/>
  <c r="AP27" i="59"/>
  <c r="AH12" i="173"/>
  <c r="Z21" i="173"/>
  <c r="G79" i="1"/>
  <c r="P74" i="1"/>
  <c r="AS37" i="59"/>
  <c r="AS38" i="59"/>
  <c r="AG33" i="59"/>
  <c r="AE34" i="59"/>
  <c r="AA25" i="59"/>
  <c r="AA27" i="59"/>
  <c r="Q25" i="59"/>
  <c r="R22" i="59"/>
  <c r="M14" i="64"/>
  <c r="M23" i="33"/>
  <c r="S23" i="33" s="1"/>
  <c r="M22" i="41"/>
  <c r="M25" i="30"/>
  <c r="M22" i="59"/>
  <c r="M30" i="137"/>
  <c r="M32" i="136"/>
  <c r="S32" i="136" s="1"/>
  <c r="M30" i="143"/>
  <c r="AI12" i="59"/>
  <c r="AG12" i="59" s="1"/>
  <c r="K7" i="64"/>
  <c r="AK7" i="64" s="1"/>
  <c r="K13" i="33"/>
  <c r="K7" i="41"/>
  <c r="K14" i="30"/>
  <c r="AA14" i="30" s="1"/>
  <c r="K7" i="59"/>
  <c r="K9" i="137"/>
  <c r="K12" i="143"/>
  <c r="Y7" i="59"/>
  <c r="K12" i="136"/>
  <c r="I16" i="59"/>
  <c r="AS21" i="59"/>
  <c r="AC19" i="59"/>
  <c r="I34" i="30"/>
  <c r="I34" i="64"/>
  <c r="I27" i="33"/>
  <c r="I16" i="41"/>
  <c r="I23" i="137"/>
  <c r="I30" i="136"/>
  <c r="V30" i="136" s="1"/>
  <c r="M50" i="148"/>
  <c r="M10" i="64"/>
  <c r="M7" i="33"/>
  <c r="M8" i="41"/>
  <c r="M12" i="30"/>
  <c r="AI10" i="59"/>
  <c r="AG10" i="59" s="1"/>
  <c r="M16" i="137"/>
  <c r="M19" i="143"/>
  <c r="M8" i="59"/>
  <c r="M7" i="136"/>
  <c r="AI18" i="59"/>
  <c r="AG18" i="59" s="1"/>
  <c r="M33" i="59"/>
  <c r="S33" i="59" s="1"/>
  <c r="M24" i="64"/>
  <c r="M39" i="33"/>
  <c r="S39" i="33" s="1"/>
  <c r="M33" i="41"/>
  <c r="M18" i="30"/>
  <c r="S18" i="30" s="1"/>
  <c r="AC18" i="30" s="1"/>
  <c r="M10" i="137"/>
  <c r="S10" i="137" s="1"/>
  <c r="M9" i="143"/>
  <c r="S9" i="143" s="1"/>
  <c r="R23" i="136"/>
  <c r="T23" i="136" s="1"/>
  <c r="AA23" i="136"/>
  <c r="L26" i="59"/>
  <c r="Z20" i="59"/>
  <c r="AA20" i="59" s="1"/>
  <c r="AB24" i="173"/>
  <c r="L17" i="64"/>
  <c r="L22" i="33"/>
  <c r="R22" i="33" s="1"/>
  <c r="L26" i="41"/>
  <c r="R26" i="41" s="1"/>
  <c r="CU27" i="1"/>
  <c r="AK17" i="173" s="1"/>
  <c r="L30" i="30"/>
  <c r="L15" i="137"/>
  <c r="L18" i="143"/>
  <c r="L10" i="64"/>
  <c r="L7" i="33"/>
  <c r="L8" i="41"/>
  <c r="CU9" i="1"/>
  <c r="AK5" i="173" s="1"/>
  <c r="Z8" i="59"/>
  <c r="L16" i="137"/>
  <c r="L19" i="143"/>
  <c r="AC19" i="143" s="1"/>
  <c r="L12" i="30"/>
  <c r="AB12" i="30" s="1"/>
  <c r="L8" i="59"/>
  <c r="L7" i="136"/>
  <c r="R16" i="143"/>
  <c r="CU8" i="1"/>
  <c r="AK8" i="173" s="1"/>
  <c r="CB8" i="1"/>
  <c r="AC11" i="173" s="1"/>
  <c r="L11" i="30"/>
  <c r="Z9" i="59"/>
  <c r="L11" i="137"/>
  <c r="R11" i="137" s="1"/>
  <c r="L21" i="64"/>
  <c r="L15" i="33"/>
  <c r="R15" i="33" s="1"/>
  <c r="L12" i="41"/>
  <c r="R12" i="41" s="1"/>
  <c r="L12" i="59"/>
  <c r="R12" i="59" s="1"/>
  <c r="L15" i="136"/>
  <c r="R15" i="136" s="1"/>
  <c r="L23" i="64"/>
  <c r="L9" i="33"/>
  <c r="L11" i="41"/>
  <c r="Z16" i="59"/>
  <c r="AA16" i="59" s="1"/>
  <c r="AJ15" i="173"/>
  <c r="L8" i="30"/>
  <c r="AB8" i="30" s="1"/>
  <c r="L11" i="59"/>
  <c r="L25" i="137"/>
  <c r="L16" i="136"/>
  <c r="AA16" i="136" s="1"/>
  <c r="L25" i="143"/>
  <c r="K33" i="30"/>
  <c r="K33" i="64"/>
  <c r="K26" i="33"/>
  <c r="K18" i="41"/>
  <c r="K18" i="59"/>
  <c r="Y17" i="59"/>
  <c r="K35" i="137"/>
  <c r="K34" i="136"/>
  <c r="AA34" i="136" s="1"/>
  <c r="K35" i="143"/>
  <c r="Q16" i="143"/>
  <c r="T16" i="143" s="1"/>
  <c r="W16" i="143"/>
  <c r="Y16" i="143" s="1"/>
  <c r="K11" i="137"/>
  <c r="K21" i="64"/>
  <c r="AK20" i="64" s="1"/>
  <c r="K15" i="33"/>
  <c r="Q15" i="33" s="1"/>
  <c r="K12" i="41"/>
  <c r="Q12" i="41" s="1"/>
  <c r="K11" i="30"/>
  <c r="Y9" i="59"/>
  <c r="K12" i="59"/>
  <c r="Q12" i="59" s="1"/>
  <c r="K15" i="136"/>
  <c r="J26" i="64"/>
  <c r="AG24" i="64" s="1"/>
  <c r="J28" i="33"/>
  <c r="P28" i="33" s="1"/>
  <c r="J32" i="41"/>
  <c r="P32" i="41" s="1"/>
  <c r="J10" i="143"/>
  <c r="J15" i="30"/>
  <c r="Z15" i="30" s="1"/>
  <c r="AD25" i="59"/>
  <c r="J32" i="59"/>
  <c r="J13" i="137"/>
  <c r="J10" i="136"/>
  <c r="V10" i="136" s="1"/>
  <c r="I30" i="30"/>
  <c r="I26" i="59"/>
  <c r="AC16" i="59"/>
  <c r="I15" i="137"/>
  <c r="O15" i="137" s="1"/>
  <c r="I17" i="64"/>
  <c r="I22" i="33"/>
  <c r="O22" i="33" s="1"/>
  <c r="I26" i="41"/>
  <c r="O26" i="41" s="1"/>
  <c r="AS15" i="59"/>
  <c r="I23" i="136"/>
  <c r="O23" i="136" s="1"/>
  <c r="I18" i="59"/>
  <c r="I33" i="64"/>
  <c r="I33" i="30"/>
  <c r="I26" i="33"/>
  <c r="I18" i="41"/>
  <c r="AC21" i="59"/>
  <c r="AE21" i="59" s="1"/>
  <c r="I34" i="136"/>
  <c r="V34" i="136" s="1"/>
  <c r="I35" i="143"/>
  <c r="AS17" i="59"/>
  <c r="S54" i="135"/>
  <c r="S35" i="135" s="1"/>
  <c r="T52" i="135"/>
  <c r="T33" i="135" s="1"/>
  <c r="P8" i="59"/>
  <c r="R20" i="59"/>
  <c r="AS36" i="59"/>
  <c r="AA32" i="59"/>
  <c r="AN21" i="59"/>
  <c r="AG27" i="59"/>
  <c r="AG13" i="59"/>
  <c r="AG21" i="59"/>
  <c r="AE33" i="59"/>
  <c r="AA38" i="59"/>
  <c r="AA33" i="59"/>
  <c r="AA13" i="59"/>
  <c r="AA39" i="59"/>
  <c r="W30" i="136"/>
  <c r="AH33" i="173"/>
  <c r="V31" i="173"/>
  <c r="AD32" i="173"/>
  <c r="B28" i="173"/>
  <c r="N32" i="173"/>
  <c r="R32" i="173"/>
  <c r="W17" i="143"/>
  <c r="Y17" i="143" s="1"/>
  <c r="L24" i="30"/>
  <c r="AB24" i="30" s="1"/>
  <c r="L9" i="59"/>
  <c r="L12" i="137"/>
  <c r="L12" i="64"/>
  <c r="AL12" i="64" s="1"/>
  <c r="L12" i="33"/>
  <c r="L9" i="41"/>
  <c r="Z10" i="59"/>
  <c r="L11" i="136"/>
  <c r="AA11" i="136" s="1"/>
  <c r="W15" i="143"/>
  <c r="Y15" i="143" s="1"/>
  <c r="AA15" i="143"/>
  <c r="K18" i="137"/>
  <c r="K24" i="136"/>
  <c r="AA24" i="136" s="1"/>
  <c r="K9" i="64"/>
  <c r="K8" i="33"/>
  <c r="K10" i="41"/>
  <c r="Q8" i="33"/>
  <c r="K19" i="30"/>
  <c r="AA19" i="30" s="1"/>
  <c r="Y12" i="59"/>
  <c r="K10" i="59"/>
  <c r="AD32" i="59"/>
  <c r="J35" i="136"/>
  <c r="V35" i="136" s="1"/>
  <c r="J30" i="64"/>
  <c r="AG29" i="64" s="1"/>
  <c r="J34" i="33"/>
  <c r="J29" i="41"/>
  <c r="J29" i="30"/>
  <c r="Z29" i="30" s="1"/>
  <c r="J29" i="59"/>
  <c r="J26" i="137"/>
  <c r="P26" i="137" s="1"/>
  <c r="J26" i="59"/>
  <c r="J17" i="64"/>
  <c r="J22" i="33"/>
  <c r="J26" i="41"/>
  <c r="J30" i="30"/>
  <c r="Z30" i="30" s="1"/>
  <c r="AD16" i="59"/>
  <c r="J23" i="136"/>
  <c r="V23" i="136" s="1"/>
  <c r="J18" i="143"/>
  <c r="I32" i="30"/>
  <c r="Y32" i="30" s="1"/>
  <c r="AC28" i="59"/>
  <c r="AE28" i="59" s="1"/>
  <c r="I34" i="137"/>
  <c r="I29" i="136"/>
  <c r="V29" i="136" s="1"/>
  <c r="I32" i="64"/>
  <c r="AF32" i="64" s="1"/>
  <c r="I24" i="33"/>
  <c r="I37" i="41"/>
  <c r="I37" i="59"/>
  <c r="I28" i="136"/>
  <c r="I14" i="64"/>
  <c r="I23" i="33"/>
  <c r="O23" i="33" s="1"/>
  <c r="I22" i="41"/>
  <c r="I25" i="30"/>
  <c r="Y25" i="30" s="1"/>
  <c r="AC20" i="59"/>
  <c r="I22" i="59"/>
  <c r="I30" i="137"/>
  <c r="I32" i="136"/>
  <c r="V32" i="136" s="1"/>
  <c r="I30" i="143"/>
  <c r="O30" i="143" s="1"/>
  <c r="I20" i="30"/>
  <c r="Y20" i="30" s="1"/>
  <c r="I23" i="59"/>
  <c r="AC23" i="59"/>
  <c r="I16" i="64"/>
  <c r="I19" i="33"/>
  <c r="I23" i="41"/>
  <c r="I28" i="137"/>
  <c r="I26" i="136"/>
  <c r="I7" i="64"/>
  <c r="AF7" i="64" s="1"/>
  <c r="I13" i="33"/>
  <c r="I7" i="41"/>
  <c r="I14" i="30"/>
  <c r="Y14" i="30" s="1"/>
  <c r="AS10" i="59"/>
  <c r="I7" i="59"/>
  <c r="I12" i="136"/>
  <c r="I12" i="143"/>
  <c r="AC12" i="59"/>
  <c r="I9" i="137"/>
  <c r="AS18" i="59"/>
  <c r="I20" i="64"/>
  <c r="I21" i="33"/>
  <c r="I31" i="41"/>
  <c r="I13" i="30"/>
  <c r="Y13" i="30" s="1"/>
  <c r="AC18" i="59"/>
  <c r="I31" i="59"/>
  <c r="I8" i="137"/>
  <c r="I8" i="143"/>
  <c r="I21" i="64"/>
  <c r="I15" i="33"/>
  <c r="I12" i="41"/>
  <c r="I11" i="30"/>
  <c r="Y11" i="30" s="1"/>
  <c r="AC11" i="59"/>
  <c r="I12" i="59"/>
  <c r="I11" i="137"/>
  <c r="I15" i="136"/>
  <c r="V15" i="136" s="1"/>
  <c r="AS12" i="59"/>
  <c r="I16" i="143"/>
  <c r="AC16" i="143" s="1"/>
  <c r="L50" i="148"/>
  <c r="S55" i="135"/>
  <c r="S36" i="135" s="1"/>
  <c r="Q55" i="135"/>
  <c r="Q36" i="135" s="1"/>
  <c r="T54" i="135"/>
  <c r="T35" i="135" s="1"/>
  <c r="R54" i="135"/>
  <c r="P54" i="135"/>
  <c r="P35" i="135" s="1"/>
  <c r="N54" i="135"/>
  <c r="N35" i="135" s="1"/>
  <c r="V55" i="135"/>
  <c r="V36" i="135" s="1"/>
  <c r="P52" i="135"/>
  <c r="P33" i="135" s="1"/>
  <c r="T55" i="135"/>
  <c r="T36" i="135" s="1"/>
  <c r="R55" i="135"/>
  <c r="P55" i="135"/>
  <c r="P36" i="135" s="1"/>
  <c r="N55" i="135"/>
  <c r="N36" i="135" s="1"/>
  <c r="V54" i="135"/>
  <c r="V35" i="135" s="1"/>
  <c r="Q54" i="135"/>
  <c r="Q35" i="135" s="1"/>
  <c r="O54" i="135"/>
  <c r="O35" i="135" s="1"/>
  <c r="AI50" i="135"/>
  <c r="R33" i="59"/>
  <c r="M15" i="64"/>
  <c r="M14" i="33"/>
  <c r="M17" i="41"/>
  <c r="M16" i="30"/>
  <c r="AI8" i="59"/>
  <c r="AG8" i="59" s="1"/>
  <c r="M17" i="59"/>
  <c r="M17" i="137"/>
  <c r="M11" i="143"/>
  <c r="M19" i="136"/>
  <c r="M8" i="64"/>
  <c r="M16" i="33"/>
  <c r="M15" i="41"/>
  <c r="M15" i="59"/>
  <c r="M31" i="136"/>
  <c r="M21" i="143"/>
  <c r="M40" i="143" s="1"/>
  <c r="M21" i="30"/>
  <c r="AI7" i="59"/>
  <c r="AG7" i="59" s="1"/>
  <c r="M21" i="137"/>
  <c r="L17" i="59"/>
  <c r="AJ14" i="173"/>
  <c r="L15" i="64"/>
  <c r="L14" i="33"/>
  <c r="L17" i="41"/>
  <c r="L16" i="30"/>
  <c r="AB16" i="30" s="1"/>
  <c r="Z15" i="59"/>
  <c r="AA15" i="59" s="1"/>
  <c r="L17" i="137"/>
  <c r="L11" i="143"/>
  <c r="L9" i="30"/>
  <c r="AB9" i="30" s="1"/>
  <c r="L14" i="137"/>
  <c r="L19" i="64"/>
  <c r="AL18" i="64" s="1"/>
  <c r="L20" i="33"/>
  <c r="L13" i="41"/>
  <c r="Z19" i="59"/>
  <c r="AA19" i="59" s="1"/>
  <c r="L13" i="59"/>
  <c r="L14" i="143"/>
  <c r="L40" i="143"/>
  <c r="W12" i="143"/>
  <c r="Y12" i="143" s="1"/>
  <c r="L14" i="30"/>
  <c r="Z7" i="59"/>
  <c r="L9" i="137"/>
  <c r="L7" i="64"/>
  <c r="L13" i="33"/>
  <c r="L7" i="41"/>
  <c r="L7" i="59"/>
  <c r="L12" i="136"/>
  <c r="K40" i="143"/>
  <c r="W19" i="143"/>
  <c r="Y19" i="143" s="1"/>
  <c r="AA19" i="143"/>
  <c r="CB9" i="1"/>
  <c r="AC6" i="173" s="1"/>
  <c r="K12" i="30"/>
  <c r="Y8" i="59"/>
  <c r="K8" i="59"/>
  <c r="K40" i="59" s="1"/>
  <c r="K10" i="64"/>
  <c r="AK9" i="64" s="1"/>
  <c r="K7" i="33"/>
  <c r="K40" i="33" s="1"/>
  <c r="K8" i="41"/>
  <c r="K16" i="137"/>
  <c r="K7" i="136"/>
  <c r="J23" i="59"/>
  <c r="AD23" i="59"/>
  <c r="J26" i="136"/>
  <c r="V26" i="136" s="1"/>
  <c r="J16" i="64"/>
  <c r="AG19" i="64" s="1"/>
  <c r="J19" i="33"/>
  <c r="J23" i="41"/>
  <c r="J20" i="30"/>
  <c r="Z20" i="30" s="1"/>
  <c r="J28" i="137"/>
  <c r="J20" i="64"/>
  <c r="AG20" i="64" s="1"/>
  <c r="J21" i="33"/>
  <c r="P21" i="33" s="1"/>
  <c r="J31" i="41"/>
  <c r="J13" i="30"/>
  <c r="Z13" i="30" s="1"/>
  <c r="AD18" i="59"/>
  <c r="AE18" i="59" s="1"/>
  <c r="J31" i="59"/>
  <c r="J8" i="137"/>
  <c r="P8" i="137" s="1"/>
  <c r="J14" i="136"/>
  <c r="V14" i="136" s="1"/>
  <c r="J8" i="143"/>
  <c r="J7" i="64"/>
  <c r="J13" i="33"/>
  <c r="J40" i="33" s="1"/>
  <c r="J7" i="41"/>
  <c r="J14" i="30"/>
  <c r="J12" i="136"/>
  <c r="AD12" i="59"/>
  <c r="AE12" i="59" s="1"/>
  <c r="J7" i="59"/>
  <c r="J9" i="137"/>
  <c r="J40" i="137" s="1"/>
  <c r="J12" i="143"/>
  <c r="J40" i="143" s="1"/>
  <c r="I13" i="64"/>
  <c r="AF13" i="64" s="1"/>
  <c r="I17" i="33"/>
  <c r="I25" i="41"/>
  <c r="I26" i="30"/>
  <c r="Y26" i="30" s="1"/>
  <c r="AC31" i="59"/>
  <c r="AE31" i="59" s="1"/>
  <c r="I25" i="59"/>
  <c r="I36" i="136"/>
  <c r="V36" i="136" s="1"/>
  <c r="I31" i="137"/>
  <c r="I31" i="143"/>
  <c r="I24" i="30"/>
  <c r="Y24" i="30" s="1"/>
  <c r="I9" i="59"/>
  <c r="AC14" i="59"/>
  <c r="AE14" i="59" s="1"/>
  <c r="AS14" i="59"/>
  <c r="I12" i="64"/>
  <c r="I12" i="33"/>
  <c r="I9" i="41"/>
  <c r="I12" i="137"/>
  <c r="I17" i="143"/>
  <c r="AC17" i="143" s="1"/>
  <c r="I11" i="64"/>
  <c r="I18" i="33"/>
  <c r="I14" i="41"/>
  <c r="AC27" i="59"/>
  <c r="I23" i="30"/>
  <c r="Y23" i="30" s="1"/>
  <c r="AE27" i="59"/>
  <c r="AS26" i="59"/>
  <c r="I14" i="59"/>
  <c r="I27" i="137"/>
  <c r="I25" i="136"/>
  <c r="V25" i="136" s="1"/>
  <c r="I27" i="143"/>
  <c r="I21" i="59"/>
  <c r="AC13" i="59"/>
  <c r="AE13" i="59" s="1"/>
  <c r="I20" i="137"/>
  <c r="I22" i="136"/>
  <c r="V22" i="136" s="1"/>
  <c r="I22" i="64"/>
  <c r="AF26" i="64" s="1"/>
  <c r="I11" i="33"/>
  <c r="I21" i="41"/>
  <c r="I22" i="30"/>
  <c r="Y22" i="30" s="1"/>
  <c r="I8" i="64"/>
  <c r="AF12" i="64" s="1"/>
  <c r="I16" i="33"/>
  <c r="I15" i="41"/>
  <c r="I21" i="137"/>
  <c r="I31" i="136"/>
  <c r="V31" i="136" s="1"/>
  <c r="I21" i="30"/>
  <c r="Y21" i="30" s="1"/>
  <c r="AC17" i="59"/>
  <c r="I15" i="59"/>
  <c r="I21" i="143"/>
  <c r="AS9" i="59"/>
  <c r="AC7" i="59"/>
  <c r="I18" i="137"/>
  <c r="I9" i="64"/>
  <c r="I8" i="33"/>
  <c r="I10" i="41"/>
  <c r="I19" i="30"/>
  <c r="Y19" i="30" s="1"/>
  <c r="AE7" i="59"/>
  <c r="I10" i="59"/>
  <c r="I24" i="136"/>
  <c r="V24" i="136" s="1"/>
  <c r="I15" i="64"/>
  <c r="I14" i="33"/>
  <c r="I17" i="41"/>
  <c r="AS16" i="59"/>
  <c r="I17" i="59"/>
  <c r="I19" i="136"/>
  <c r="V19" i="136" s="1"/>
  <c r="I11" i="143"/>
  <c r="I16" i="30"/>
  <c r="Y16" i="30" s="1"/>
  <c r="AC15" i="59"/>
  <c r="I17" i="137"/>
  <c r="AC8" i="59"/>
  <c r="I16" i="137"/>
  <c r="I10" i="64"/>
  <c r="AF8" i="64" s="1"/>
  <c r="I7" i="33"/>
  <c r="I8" i="41"/>
  <c r="I12" i="30"/>
  <c r="Y12" i="30" s="1"/>
  <c r="AE8" i="59"/>
  <c r="AS8" i="59"/>
  <c r="I8" i="59"/>
  <c r="I7" i="136"/>
  <c r="V7" i="136" s="1"/>
  <c r="I19" i="64"/>
  <c r="I20" i="33"/>
  <c r="I13" i="41"/>
  <c r="I9" i="30"/>
  <c r="Y9" i="30" s="1"/>
  <c r="AC22" i="59"/>
  <c r="AE22" i="59" s="1"/>
  <c r="I13" i="59"/>
  <c r="AS22" i="59"/>
  <c r="I14" i="137"/>
  <c r="I9" i="136"/>
  <c r="V9" i="136" s="1"/>
  <c r="I14" i="143"/>
  <c r="Y16" i="136"/>
  <c r="X16" i="136"/>
  <c r="Z16" i="136"/>
  <c r="AS7" i="59"/>
  <c r="I23" i="64"/>
  <c r="I9" i="33"/>
  <c r="I11" i="41"/>
  <c r="I8" i="30"/>
  <c r="Y8" i="30" s="1"/>
  <c r="AC9" i="59"/>
  <c r="I11" i="59"/>
  <c r="I25" i="137"/>
  <c r="I25" i="143"/>
  <c r="V8" i="136"/>
  <c r="I7" i="30"/>
  <c r="AC10" i="59"/>
  <c r="I29" i="137"/>
  <c r="I18" i="64"/>
  <c r="I10" i="33"/>
  <c r="I27" i="41"/>
  <c r="AS11" i="59"/>
  <c r="AE10" i="59"/>
  <c r="I27" i="59"/>
  <c r="I29" i="143"/>
  <c r="N52" i="135"/>
  <c r="N33" i="135" s="1"/>
  <c r="R27" i="59"/>
  <c r="T27" i="59" s="1"/>
  <c r="R32" i="59"/>
  <c r="G31" i="136"/>
  <c r="S31" i="136" s="1"/>
  <c r="G8" i="64"/>
  <c r="G16" i="33"/>
  <c r="S16" i="33" s="1"/>
  <c r="G15" i="41"/>
  <c r="S15" i="41" s="1"/>
  <c r="R11" i="143"/>
  <c r="V11" i="143"/>
  <c r="X11" i="143" s="1"/>
  <c r="AB11" i="143"/>
  <c r="CL13" i="1"/>
  <c r="AG17" i="173" s="1"/>
  <c r="CB13" i="1"/>
  <c r="AC16" i="173" s="1"/>
  <c r="F17" i="137"/>
  <c r="F15" i="64"/>
  <c r="R15" i="64" s="1"/>
  <c r="F14" i="33"/>
  <c r="R14" i="33" s="1"/>
  <c r="T14" i="33" s="1"/>
  <c r="F17" i="41"/>
  <c r="R17" i="41" s="1"/>
  <c r="F16" i="30"/>
  <c r="R16" i="30" s="1"/>
  <c r="F17" i="59"/>
  <c r="R17" i="59" s="1"/>
  <c r="F19" i="136"/>
  <c r="R19" i="136" s="1"/>
  <c r="T19" i="136" s="1"/>
  <c r="CB6" i="1"/>
  <c r="AC10" i="173" s="1"/>
  <c r="E9" i="136"/>
  <c r="Q9" i="136" s="1"/>
  <c r="E19" i="64"/>
  <c r="Q19" i="64" s="1"/>
  <c r="E20" i="33"/>
  <c r="Q20" i="33" s="1"/>
  <c r="E9" i="33"/>
  <c r="Q9" i="33" s="1"/>
  <c r="E23" i="64"/>
  <c r="Q23" i="64" s="1"/>
  <c r="CB5" i="1"/>
  <c r="AC8" i="173" s="1"/>
  <c r="D30" i="143"/>
  <c r="P30" i="143" s="1"/>
  <c r="D14" i="64"/>
  <c r="P14" i="64" s="1"/>
  <c r="C26" i="64"/>
  <c r="O26" i="64" s="1"/>
  <c r="C28" i="33"/>
  <c r="O28" i="33" s="1"/>
  <c r="C32" i="41"/>
  <c r="O32" i="41" s="1"/>
  <c r="C15" i="30"/>
  <c r="O15" i="30" s="1"/>
  <c r="AN27" i="59"/>
  <c r="C32" i="59"/>
  <c r="O32" i="59" s="1"/>
  <c r="C13" i="137"/>
  <c r="O13" i="137" s="1"/>
  <c r="C10" i="143"/>
  <c r="O10" i="143" s="1"/>
  <c r="C10" i="136"/>
  <c r="O10" i="136" s="1"/>
  <c r="CL9" i="1"/>
  <c r="AG11" i="173" s="1"/>
  <c r="F10" i="64"/>
  <c r="R10" i="64" s="1"/>
  <c r="F7" i="33"/>
  <c r="R7" i="33" s="1"/>
  <c r="F8" i="41"/>
  <c r="R8" i="41" s="1"/>
  <c r="F12" i="30"/>
  <c r="R12" i="30" s="1"/>
  <c r="F8" i="59"/>
  <c r="F16" i="137"/>
  <c r="R16" i="137" s="1"/>
  <c r="F19" i="143"/>
  <c r="AB6" i="173"/>
  <c r="BF37" i="1"/>
  <c r="F7" i="136"/>
  <c r="R7" i="136" s="1"/>
  <c r="O45" i="135"/>
  <c r="O26" i="135" s="1"/>
  <c r="AI55" i="135"/>
  <c r="R52" i="135"/>
  <c r="AI48" i="135"/>
  <c r="CL5" i="1"/>
  <c r="AG6" i="173" s="1"/>
  <c r="AI56" i="135"/>
  <c r="AI54" i="135"/>
  <c r="V53" i="135"/>
  <c r="V34" i="135" s="1"/>
  <c r="AI52" i="135"/>
  <c r="T45" i="135"/>
  <c r="T26" i="135" s="1"/>
  <c r="R45" i="135"/>
  <c r="P45" i="135"/>
  <c r="P26" i="135" s="1"/>
  <c r="N45" i="135"/>
  <c r="N26" i="135" s="1"/>
  <c r="T53" i="135"/>
  <c r="T34" i="135" s="1"/>
  <c r="N53" i="135"/>
  <c r="N34" i="135" s="1"/>
  <c r="V45" i="135"/>
  <c r="V26" i="135" s="1"/>
  <c r="S45" i="135"/>
  <c r="S26" i="135" s="1"/>
  <c r="Q45" i="135"/>
  <c r="Q26" i="135" s="1"/>
  <c r="Q31" i="59"/>
  <c r="P25" i="59"/>
  <c r="Q17" i="59"/>
  <c r="AB7" i="64"/>
  <c r="S7" i="64"/>
  <c r="G15" i="64"/>
  <c r="G14" i="33"/>
  <c r="S14" i="33" s="1"/>
  <c r="G17" i="41"/>
  <c r="S17" i="41" s="1"/>
  <c r="G17" i="59"/>
  <c r="S17" i="59" s="1"/>
  <c r="G17" i="137"/>
  <c r="S17" i="137" s="1"/>
  <c r="G16" i="30"/>
  <c r="S16" i="30" s="1"/>
  <c r="AC16" i="30" s="1"/>
  <c r="G19" i="136"/>
  <c r="S19" i="136" s="1"/>
  <c r="G11" i="143"/>
  <c r="S11" i="143" s="1"/>
  <c r="F12" i="64"/>
  <c r="R12" i="64" s="1"/>
  <c r="F12" i="33"/>
  <c r="R12" i="33" s="1"/>
  <c r="F23" i="64"/>
  <c r="R23" i="64" s="1"/>
  <c r="T23" i="64" s="1"/>
  <c r="F9" i="33"/>
  <c r="F11" i="41"/>
  <c r="R11" i="41" s="1"/>
  <c r="F8" i="30"/>
  <c r="R8" i="30" s="1"/>
  <c r="F25" i="143"/>
  <c r="AB8" i="173"/>
  <c r="F11" i="59"/>
  <c r="R11" i="59" s="1"/>
  <c r="F25" i="137"/>
  <c r="R25" i="137" s="1"/>
  <c r="F16" i="136"/>
  <c r="R16" i="136" s="1"/>
  <c r="F13" i="33"/>
  <c r="F7" i="64"/>
  <c r="R7" i="64" s="1"/>
  <c r="CL21" i="1"/>
  <c r="AG7" i="173" s="1"/>
  <c r="E16" i="64"/>
  <c r="Q16" i="64" s="1"/>
  <c r="T16" i="64" s="1"/>
  <c r="E19" i="33"/>
  <c r="Q19" i="33" s="1"/>
  <c r="T19" i="33" s="1"/>
  <c r="E23" i="41"/>
  <c r="Q23" i="41" s="1"/>
  <c r="E20" i="30"/>
  <c r="Q20" i="30" s="1"/>
  <c r="T20" i="30" s="1"/>
  <c r="E28" i="137"/>
  <c r="E26" i="136"/>
  <c r="Q26" i="136" s="1"/>
  <c r="T26" i="136" s="1"/>
  <c r="E28" i="143"/>
  <c r="E13" i="33"/>
  <c r="Q13" i="33" s="1"/>
  <c r="E7" i="64"/>
  <c r="Q7" i="64" s="1"/>
  <c r="T7" i="64" s="1"/>
  <c r="E11" i="64"/>
  <c r="Q11" i="64" s="1"/>
  <c r="T11" i="64" s="1"/>
  <c r="E18" i="33"/>
  <c r="Q18" i="33" s="1"/>
  <c r="E14" i="41"/>
  <c r="Q14" i="41" s="1"/>
  <c r="E23" i="30"/>
  <c r="Q23" i="30" s="1"/>
  <c r="E27" i="137"/>
  <c r="Q27" i="137" s="1"/>
  <c r="E27" i="143"/>
  <c r="E14" i="59"/>
  <c r="E25" i="136"/>
  <c r="Q25" i="136" s="1"/>
  <c r="D29" i="30"/>
  <c r="P29" i="30" s="1"/>
  <c r="D30" i="64"/>
  <c r="P30" i="64" s="1"/>
  <c r="D34" i="33"/>
  <c r="P34" i="33" s="1"/>
  <c r="D29" i="41"/>
  <c r="P29" i="41" s="1"/>
  <c r="AD37" i="1"/>
  <c r="D29" i="59"/>
  <c r="D35" i="136"/>
  <c r="P35" i="136" s="1"/>
  <c r="D26" i="143"/>
  <c r="P26" i="143" s="1"/>
  <c r="D7" i="64"/>
  <c r="D13" i="33"/>
  <c r="P13" i="33" s="1"/>
  <c r="D7" i="41"/>
  <c r="P7" i="41" s="1"/>
  <c r="D9" i="137"/>
  <c r="P9" i="137" s="1"/>
  <c r="D12" i="143"/>
  <c r="P12" i="143" s="1"/>
  <c r="D14" i="30"/>
  <c r="P14" i="30" s="1"/>
  <c r="D7" i="59"/>
  <c r="P7" i="59" s="1"/>
  <c r="D12" i="136"/>
  <c r="P12" i="136" s="1"/>
  <c r="C12" i="33"/>
  <c r="O12" i="33" s="1"/>
  <c r="V12" i="33" s="1"/>
  <c r="C12" i="64"/>
  <c r="O12" i="64" s="1"/>
  <c r="C13" i="33"/>
  <c r="O13" i="33" s="1"/>
  <c r="C7" i="64"/>
  <c r="O7" i="64" s="1"/>
  <c r="C25" i="64"/>
  <c r="O25" i="64" s="1"/>
  <c r="C25" i="33"/>
  <c r="O25" i="33" s="1"/>
  <c r="D11" i="30"/>
  <c r="P11" i="30" s="1"/>
  <c r="D21" i="64"/>
  <c r="P21" i="64" s="1"/>
  <c r="D8" i="30"/>
  <c r="P8" i="30" s="1"/>
  <c r="D23" i="64"/>
  <c r="P23" i="64" s="1"/>
  <c r="D18" i="64"/>
  <c r="D10" i="33"/>
  <c r="P10" i="33" s="1"/>
  <c r="D27" i="41"/>
  <c r="P27" i="41" s="1"/>
  <c r="D7" i="30"/>
  <c r="P7" i="30" s="1"/>
  <c r="D27" i="59"/>
  <c r="P27" i="59" s="1"/>
  <c r="D29" i="143"/>
  <c r="P29" i="143" s="1"/>
  <c r="D29" i="137"/>
  <c r="P29" i="137" s="1"/>
  <c r="D8" i="136"/>
  <c r="P8" i="136" s="1"/>
  <c r="R8" i="59"/>
  <c r="P33" i="59"/>
  <c r="S28" i="59"/>
  <c r="S32" i="59"/>
  <c r="Q32" i="59"/>
  <c r="T32" i="59" s="1"/>
  <c r="G26" i="30"/>
  <c r="S26" i="30" s="1"/>
  <c r="AC26" i="30" s="1"/>
  <c r="G25" i="59"/>
  <c r="G31" i="137"/>
  <c r="S31" i="137" s="1"/>
  <c r="G36" i="136"/>
  <c r="S36" i="136" s="1"/>
  <c r="G13" i="64"/>
  <c r="G17" i="33"/>
  <c r="S17" i="33" s="1"/>
  <c r="G25" i="41"/>
  <c r="S25" i="41" s="1"/>
  <c r="D23" i="59"/>
  <c r="P23" i="59" s="1"/>
  <c r="D16" i="64"/>
  <c r="P16" i="64" s="1"/>
  <c r="D19" i="33"/>
  <c r="D20" i="33"/>
  <c r="P20" i="33" s="1"/>
  <c r="D19" i="64"/>
  <c r="P19" i="64" s="1"/>
  <c r="C17" i="33"/>
  <c r="O17" i="33" s="1"/>
  <c r="C13" i="64"/>
  <c r="O13" i="64" s="1"/>
  <c r="C18" i="33"/>
  <c r="O18" i="33" s="1"/>
  <c r="V18" i="33" s="1"/>
  <c r="C11" i="64"/>
  <c r="C8" i="33"/>
  <c r="O8" i="33" s="1"/>
  <c r="V8" i="33" s="1"/>
  <c r="C9" i="64"/>
  <c r="C14" i="33"/>
  <c r="O14" i="33" s="1"/>
  <c r="C15" i="64"/>
  <c r="O15" i="64" s="1"/>
  <c r="C8" i="143"/>
  <c r="O8" i="143" s="1"/>
  <c r="C20" i="64"/>
  <c r="O20" i="64" s="1"/>
  <c r="C7" i="33"/>
  <c r="O7" i="33" s="1"/>
  <c r="V7" i="33" s="1"/>
  <c r="C10" i="64"/>
  <c r="O10" i="64" s="1"/>
  <c r="C11" i="33"/>
  <c r="O11" i="33" s="1"/>
  <c r="C22" i="64"/>
  <c r="O22" i="64" s="1"/>
  <c r="C11" i="30"/>
  <c r="O11" i="30" s="1"/>
  <c r="AN16" i="59"/>
  <c r="C12" i="59"/>
  <c r="O12" i="59" s="1"/>
  <c r="C21" i="64"/>
  <c r="O21" i="64" s="1"/>
  <c r="C15" i="33"/>
  <c r="O15" i="33" s="1"/>
  <c r="C12" i="41"/>
  <c r="O12" i="41" s="1"/>
  <c r="C11" i="137"/>
  <c r="O11" i="137" s="1"/>
  <c r="C16" i="143"/>
  <c r="O16" i="143" s="1"/>
  <c r="C9" i="33"/>
  <c r="O9" i="33" s="1"/>
  <c r="C23" i="64"/>
  <c r="O23" i="64" s="1"/>
  <c r="AN7" i="59"/>
  <c r="C29" i="136"/>
  <c r="O29" i="136" s="1"/>
  <c r="C32" i="64"/>
  <c r="O32" i="64" s="1"/>
  <c r="R53" i="135"/>
  <c r="N50" i="135"/>
  <c r="N31" i="135" s="1"/>
  <c r="N48" i="135"/>
  <c r="N29" i="135" s="1"/>
  <c r="AI44" i="135"/>
  <c r="N56" i="135"/>
  <c r="N37" i="135" s="1"/>
  <c r="AI53" i="135"/>
  <c r="S53" i="135"/>
  <c r="S34" i="135" s="1"/>
  <c r="P53" i="135"/>
  <c r="P34" i="135" s="1"/>
  <c r="O53" i="135"/>
  <c r="O34" i="135" s="1"/>
  <c r="V52" i="135"/>
  <c r="V33" i="135" s="1"/>
  <c r="S52" i="135"/>
  <c r="S33" i="135" s="1"/>
  <c r="Q52" i="135"/>
  <c r="Q33" i="135" s="1"/>
  <c r="O52" i="135"/>
  <c r="O33" i="135" s="1"/>
  <c r="AI51" i="135"/>
  <c r="W55" i="135" s="1"/>
  <c r="W36" i="135" s="1"/>
  <c r="R36" i="135" s="1"/>
  <c r="Q51" i="135"/>
  <c r="Q32" i="135" s="1"/>
  <c r="AI49" i="135"/>
  <c r="O49" i="135"/>
  <c r="O30" i="135" s="1"/>
  <c r="AI47" i="135"/>
  <c r="AI46" i="135"/>
  <c r="W46" i="135" s="1"/>
  <c r="W27" i="135" s="1"/>
  <c r="AH29" i="64"/>
  <c r="CM35" i="1"/>
  <c r="S36" i="173" s="1"/>
  <c r="CC35" i="1"/>
  <c r="O34" i="173" s="1"/>
  <c r="CM33" i="1"/>
  <c r="S33" i="173" s="1"/>
  <c r="CC33" i="1"/>
  <c r="O33" i="173" s="1"/>
  <c r="CM31" i="1"/>
  <c r="S32" i="173" s="1"/>
  <c r="CC31" i="1"/>
  <c r="O32" i="173" s="1"/>
  <c r="CM29" i="1"/>
  <c r="S25" i="173" s="1"/>
  <c r="CC29" i="1"/>
  <c r="O27" i="173" s="1"/>
  <c r="P30" i="173"/>
  <c r="CC28" i="1"/>
  <c r="O30" i="173" s="1"/>
  <c r="P23" i="173"/>
  <c r="CC26" i="1"/>
  <c r="O23" i="173" s="1"/>
  <c r="P26" i="173"/>
  <c r="CC24" i="1"/>
  <c r="O26" i="173" s="1"/>
  <c r="T18" i="173"/>
  <c r="CM26" i="1"/>
  <c r="S18" i="173" s="1"/>
  <c r="T24" i="173"/>
  <c r="CM24" i="1"/>
  <c r="S24" i="173" s="1"/>
  <c r="CM22" i="1"/>
  <c r="S16" i="173" s="1"/>
  <c r="CC22" i="1"/>
  <c r="O14" i="173" s="1"/>
  <c r="CC21" i="1"/>
  <c r="O10" i="173" s="1"/>
  <c r="CM20" i="1"/>
  <c r="S9" i="173" s="1"/>
  <c r="CM18" i="1"/>
  <c r="S8" i="173" s="1"/>
  <c r="CM16" i="1"/>
  <c r="S7" i="173" s="1"/>
  <c r="CM14" i="1"/>
  <c r="S26" i="173" s="1"/>
  <c r="CC14" i="1"/>
  <c r="O28" i="173" s="1"/>
  <c r="CM12" i="1"/>
  <c r="S19" i="173" s="1"/>
  <c r="CC12" i="1"/>
  <c r="O24" i="173" s="1"/>
  <c r="AD36" i="30"/>
  <c r="AD34" i="30"/>
  <c r="AD33" i="30"/>
  <c r="AD31" i="30"/>
  <c r="AD29" i="30"/>
  <c r="AD27" i="30"/>
  <c r="AD22" i="30"/>
  <c r="AD17" i="30"/>
  <c r="AD15" i="30"/>
  <c r="CM9" i="1"/>
  <c r="S6" i="173" s="1"/>
  <c r="CC9" i="1"/>
  <c r="O7" i="173" s="1"/>
  <c r="CM7" i="1"/>
  <c r="S22" i="173" s="1"/>
  <c r="CC7" i="1"/>
  <c r="O25" i="173" s="1"/>
  <c r="CC6" i="1"/>
  <c r="O15" i="173" s="1"/>
  <c r="CM5" i="1"/>
  <c r="S17" i="173" s="1"/>
  <c r="CC5" i="1"/>
  <c r="O20" i="173" s="1"/>
  <c r="AD11" i="30"/>
  <c r="AD8" i="30"/>
  <c r="AH13" i="64"/>
  <c r="T31" i="59"/>
  <c r="R18" i="59"/>
  <c r="R29" i="59"/>
  <c r="S23" i="59"/>
  <c r="R28" i="59"/>
  <c r="S11" i="59"/>
  <c r="T5" i="173"/>
  <c r="F20" i="33"/>
  <c r="R20" i="33" s="1"/>
  <c r="F13" i="41"/>
  <c r="R13" i="41" s="1"/>
  <c r="F14" i="137"/>
  <c r="R14" i="137" s="1"/>
  <c r="F9" i="136"/>
  <c r="R9" i="136" s="1"/>
  <c r="T9" i="136" s="1"/>
  <c r="AB10" i="173"/>
  <c r="CL6" i="1"/>
  <c r="AG10" i="173" s="1"/>
  <c r="F9" i="30"/>
  <c r="R9" i="30" s="1"/>
  <c r="F13" i="59"/>
  <c r="R13" i="59" s="1"/>
  <c r="F14" i="143"/>
  <c r="E26" i="33"/>
  <c r="Q26" i="33" s="1"/>
  <c r="E18" i="41"/>
  <c r="Q18" i="41" s="1"/>
  <c r="E18" i="59"/>
  <c r="Q18" i="59" s="1"/>
  <c r="E35" i="137"/>
  <c r="E34" i="136"/>
  <c r="Q34" i="136" s="1"/>
  <c r="T34" i="136" s="1"/>
  <c r="E35" i="143"/>
  <c r="D9" i="33"/>
  <c r="P9" i="33" s="1"/>
  <c r="D11" i="41"/>
  <c r="D11" i="59"/>
  <c r="P11" i="59" s="1"/>
  <c r="D25" i="137"/>
  <c r="P25" i="137" s="1"/>
  <c r="D16" i="136"/>
  <c r="P16" i="136" s="1"/>
  <c r="D25" i="143"/>
  <c r="P25" i="143" s="1"/>
  <c r="AF31" i="59"/>
  <c r="H40" i="137"/>
  <c r="W34" i="136"/>
  <c r="Z13" i="173"/>
  <c r="V29" i="173"/>
  <c r="AD15" i="173"/>
  <c r="N31" i="173"/>
  <c r="J23" i="173"/>
  <c r="F25" i="173"/>
  <c r="AB21" i="59"/>
  <c r="AP25" i="59"/>
  <c r="X17" i="59"/>
  <c r="C14" i="143"/>
  <c r="O14" i="143" s="1"/>
  <c r="C20" i="33"/>
  <c r="C13" i="41"/>
  <c r="V56" i="135"/>
  <c r="V37" i="135" s="1"/>
  <c r="S56" i="135"/>
  <c r="S37" i="135" s="1"/>
  <c r="Q56" i="135"/>
  <c r="Q37" i="135" s="1"/>
  <c r="O56" i="135"/>
  <c r="O37" i="135" s="1"/>
  <c r="T51" i="135"/>
  <c r="T32" i="135" s="1"/>
  <c r="R51" i="135"/>
  <c r="P51" i="135"/>
  <c r="P32" i="135" s="1"/>
  <c r="N51" i="135"/>
  <c r="N32" i="135" s="1"/>
  <c r="V50" i="135"/>
  <c r="V31" i="135" s="1"/>
  <c r="S50" i="135"/>
  <c r="S31" i="135" s="1"/>
  <c r="Q50" i="135"/>
  <c r="Q31" i="135" s="1"/>
  <c r="O50" i="135"/>
  <c r="O31" i="135" s="1"/>
  <c r="W49" i="135"/>
  <c r="W30" i="135" s="1"/>
  <c r="T49" i="135"/>
  <c r="T30" i="135" s="1"/>
  <c r="R49" i="135"/>
  <c r="P49" i="135"/>
  <c r="P30" i="135" s="1"/>
  <c r="N49" i="135"/>
  <c r="N30" i="135" s="1"/>
  <c r="V48" i="135"/>
  <c r="V29" i="135" s="1"/>
  <c r="S48" i="135"/>
  <c r="S29" i="135" s="1"/>
  <c r="Q48" i="135"/>
  <c r="Q29" i="135" s="1"/>
  <c r="O48" i="135"/>
  <c r="O29" i="135" s="1"/>
  <c r="W47" i="135"/>
  <c r="W28" i="135" s="1"/>
  <c r="T47" i="135"/>
  <c r="T28" i="135" s="1"/>
  <c r="R47" i="135"/>
  <c r="P47" i="135"/>
  <c r="P28" i="135" s="1"/>
  <c r="N47" i="135"/>
  <c r="N28" i="135" s="1"/>
  <c r="O46" i="135"/>
  <c r="O27" i="135" s="1"/>
  <c r="Q46" i="135"/>
  <c r="Q27" i="135" s="1"/>
  <c r="S46" i="135"/>
  <c r="S27" i="135" s="1"/>
  <c r="V46" i="135"/>
  <c r="V27" i="135" s="1"/>
  <c r="R46" i="135"/>
  <c r="N46" i="135"/>
  <c r="N27" i="135" s="1"/>
  <c r="O43" i="135"/>
  <c r="O24" i="135" s="1"/>
  <c r="W56" i="135"/>
  <c r="W37" i="135" s="1"/>
  <c r="T56" i="135"/>
  <c r="T37" i="135" s="1"/>
  <c r="R56" i="135"/>
  <c r="P56" i="135"/>
  <c r="P37" i="135" s="1"/>
  <c r="Q53" i="135"/>
  <c r="Q34" i="135" s="1"/>
  <c r="V51" i="135"/>
  <c r="V32" i="135" s="1"/>
  <c r="S51" i="135"/>
  <c r="S32" i="135" s="1"/>
  <c r="O51" i="135"/>
  <c r="O32" i="135" s="1"/>
  <c r="W50" i="135"/>
  <c r="W31" i="135" s="1"/>
  <c r="T50" i="135"/>
  <c r="T31" i="135" s="1"/>
  <c r="R50" i="135"/>
  <c r="P50" i="135"/>
  <c r="P31" i="135" s="1"/>
  <c r="V49" i="135"/>
  <c r="V30" i="135" s="1"/>
  <c r="S49" i="135"/>
  <c r="S30" i="135" s="1"/>
  <c r="Q49" i="135"/>
  <c r="Q30" i="135" s="1"/>
  <c r="W48" i="135"/>
  <c r="W29" i="135" s="1"/>
  <c r="T48" i="135"/>
  <c r="T29" i="135" s="1"/>
  <c r="R48" i="135"/>
  <c r="P48" i="135"/>
  <c r="P29" i="135" s="1"/>
  <c r="V47" i="135"/>
  <c r="V28" i="135" s="1"/>
  <c r="S47" i="135"/>
  <c r="S28" i="135" s="1"/>
  <c r="Q47" i="135"/>
  <c r="Q28" i="135" s="1"/>
  <c r="O47" i="135"/>
  <c r="O28" i="135" s="1"/>
  <c r="T46" i="135"/>
  <c r="T27" i="135" s="1"/>
  <c r="P46" i="135"/>
  <c r="P27" i="135" s="1"/>
  <c r="N44" i="135"/>
  <c r="N25" i="135" s="1"/>
  <c r="O44" i="135"/>
  <c r="O25" i="135" s="1"/>
  <c r="V44" i="135"/>
  <c r="V25" i="135" s="1"/>
  <c r="S44" i="135"/>
  <c r="S25" i="135" s="1"/>
  <c r="Q44" i="135"/>
  <c r="Q25" i="135" s="1"/>
  <c r="W43" i="135"/>
  <c r="W24" i="135" s="1"/>
  <c r="T43" i="135"/>
  <c r="T24" i="135" s="1"/>
  <c r="R43" i="135"/>
  <c r="P43" i="135"/>
  <c r="P24" i="135" s="1"/>
  <c r="N43" i="135"/>
  <c r="N24" i="135" s="1"/>
  <c r="W44" i="135"/>
  <c r="W25" i="135" s="1"/>
  <c r="T44" i="135"/>
  <c r="T25" i="135" s="1"/>
  <c r="R44" i="135"/>
  <c r="P44" i="135"/>
  <c r="P25" i="135" s="1"/>
  <c r="V43" i="135"/>
  <c r="V24" i="135" s="1"/>
  <c r="S43" i="135"/>
  <c r="S24" i="135" s="1"/>
  <c r="Q43" i="135"/>
  <c r="Q24" i="135" s="1"/>
  <c r="AR10" i="64"/>
  <c r="AH32" i="64"/>
  <c r="AR11" i="64"/>
  <c r="O35" i="59"/>
  <c r="R23" i="59"/>
  <c r="S37" i="59"/>
  <c r="Q15" i="59"/>
  <c r="G24" i="30"/>
  <c r="S24" i="30" s="1"/>
  <c r="AC24" i="30" s="1"/>
  <c r="G11" i="136"/>
  <c r="S11" i="136" s="1"/>
  <c r="G12" i="33"/>
  <c r="S12" i="33" s="1"/>
  <c r="G9" i="41"/>
  <c r="S9" i="41" s="1"/>
  <c r="G9" i="59"/>
  <c r="G12" i="137"/>
  <c r="S12" i="137" s="1"/>
  <c r="G19" i="143"/>
  <c r="S19" i="143" s="1"/>
  <c r="G7" i="33"/>
  <c r="G8" i="41"/>
  <c r="S8" i="41" s="1"/>
  <c r="D18" i="143"/>
  <c r="P18" i="143" s="1"/>
  <c r="D22" i="33"/>
  <c r="D26" i="41"/>
  <c r="K18" i="148"/>
  <c r="AP38" i="59"/>
  <c r="AF19" i="59"/>
  <c r="H32" i="143"/>
  <c r="J36" i="173"/>
  <c r="B36" i="173"/>
  <c r="F30" i="173"/>
  <c r="R27" i="173"/>
  <c r="N29" i="173"/>
  <c r="AB38" i="59"/>
  <c r="AH27" i="173"/>
  <c r="AM14" i="64"/>
  <c r="R39" i="59"/>
  <c r="P39" i="59"/>
  <c r="R35" i="59"/>
  <c r="P35" i="59"/>
  <c r="S18" i="59"/>
  <c r="R37" i="59"/>
  <c r="P37" i="59"/>
  <c r="O26" i="59"/>
  <c r="S21" i="59"/>
  <c r="F16" i="33"/>
  <c r="R16" i="33" s="1"/>
  <c r="T16" i="33" s="1"/>
  <c r="F15" i="41"/>
  <c r="R15" i="41" s="1"/>
  <c r="F21" i="30"/>
  <c r="R21" i="30" s="1"/>
  <c r="F15" i="59"/>
  <c r="R15" i="59" s="1"/>
  <c r="F21" i="137"/>
  <c r="F31" i="136"/>
  <c r="R31" i="136" s="1"/>
  <c r="T31" i="136" s="1"/>
  <c r="AF18" i="173"/>
  <c r="CB18" i="1"/>
  <c r="AC17" i="173" s="1"/>
  <c r="F21" i="143"/>
  <c r="E12" i="33"/>
  <c r="Q12" i="33" s="1"/>
  <c r="E9" i="41"/>
  <c r="Q9" i="41" s="1"/>
  <c r="E24" i="30"/>
  <c r="Q24" i="30" s="1"/>
  <c r="E9" i="59"/>
  <c r="Q9" i="59" s="1"/>
  <c r="E12" i="137"/>
  <c r="Q12" i="137" s="1"/>
  <c r="E11" i="136"/>
  <c r="Q11" i="136" s="1"/>
  <c r="E17" i="143"/>
  <c r="H28" i="136"/>
  <c r="H40" i="136" s="1"/>
  <c r="AM32" i="64"/>
  <c r="AQ29" i="64"/>
  <c r="AH28" i="64"/>
  <c r="T12" i="41"/>
  <c r="T17" i="41"/>
  <c r="O30" i="59"/>
  <c r="S19" i="59"/>
  <c r="Q19" i="59"/>
  <c r="O19" i="59"/>
  <c r="R19" i="59"/>
  <c r="P19" i="59"/>
  <c r="S30" i="59"/>
  <c r="Q36" i="59"/>
  <c r="R26" i="59"/>
  <c r="S26" i="59"/>
  <c r="Q26" i="59"/>
  <c r="S9" i="59"/>
  <c r="G13" i="33"/>
  <c r="S13" i="33" s="1"/>
  <c r="G7" i="41"/>
  <c r="S7" i="41" s="1"/>
  <c r="F27" i="143"/>
  <c r="F18" i="33"/>
  <c r="R18" i="33" s="1"/>
  <c r="E19" i="143"/>
  <c r="E7" i="33"/>
  <c r="E8" i="41"/>
  <c r="D21" i="30"/>
  <c r="P21" i="30" s="1"/>
  <c r="D15" i="59"/>
  <c r="P15" i="59" s="1"/>
  <c r="D16" i="33"/>
  <c r="P16" i="33" s="1"/>
  <c r="D15" i="41"/>
  <c r="D31" i="136"/>
  <c r="P31" i="136" s="1"/>
  <c r="D21" i="143"/>
  <c r="P21" i="143" s="1"/>
  <c r="D15" i="33"/>
  <c r="P15" i="33" s="1"/>
  <c r="D12" i="41"/>
  <c r="D12" i="59"/>
  <c r="P12" i="59" s="1"/>
  <c r="D11" i="137"/>
  <c r="P11" i="137" s="1"/>
  <c r="D15" i="136"/>
  <c r="P15" i="136" s="1"/>
  <c r="D16" i="143"/>
  <c r="P16" i="143" s="1"/>
  <c r="AN11" i="59"/>
  <c r="C29" i="33"/>
  <c r="O29" i="33" s="1"/>
  <c r="C28" i="41"/>
  <c r="O28" i="41" s="1"/>
  <c r="C17" i="30"/>
  <c r="O17" i="30" s="1"/>
  <c r="AN25" i="59"/>
  <c r="C28" i="59"/>
  <c r="O28" i="59" s="1"/>
  <c r="C13" i="136"/>
  <c r="O13" i="136" s="1"/>
  <c r="C7" i="143"/>
  <c r="O7" i="143" s="1"/>
  <c r="C7" i="137"/>
  <c r="O7" i="137" s="1"/>
  <c r="C13" i="30"/>
  <c r="C31" i="59"/>
  <c r="O31" i="59" s="1"/>
  <c r="C8" i="137"/>
  <c r="O8" i="137" s="1"/>
  <c r="C14" i="136"/>
  <c r="O14" i="136" s="1"/>
  <c r="C21" i="33"/>
  <c r="C31" i="41"/>
  <c r="AN22" i="59"/>
  <c r="C29" i="143"/>
  <c r="C10" i="33"/>
  <c r="C27" i="41"/>
  <c r="K32" i="148"/>
  <c r="AH39" i="64"/>
  <c r="AM38" i="64"/>
  <c r="AQ36" i="64"/>
  <c r="AQ32" i="64"/>
  <c r="AM28" i="64"/>
  <c r="AM13" i="64"/>
  <c r="T20" i="41"/>
  <c r="Q37" i="59"/>
  <c r="S36" i="59"/>
  <c r="S29" i="59"/>
  <c r="Q29" i="59"/>
  <c r="O29" i="59"/>
  <c r="P29" i="59"/>
  <c r="Q23" i="59"/>
  <c r="T23" i="59" s="1"/>
  <c r="R30" i="59"/>
  <c r="P30" i="59"/>
  <c r="Q30" i="59"/>
  <c r="T30" i="59" s="1"/>
  <c r="S38" i="59"/>
  <c r="Q38" i="59"/>
  <c r="O38" i="59"/>
  <c r="P38" i="59"/>
  <c r="S24" i="59"/>
  <c r="Q24" i="59"/>
  <c r="O24" i="59"/>
  <c r="P24" i="59"/>
  <c r="S25" i="59"/>
  <c r="Q14" i="59"/>
  <c r="R21" i="59"/>
  <c r="T21" i="59" s="1"/>
  <c r="T33" i="59"/>
  <c r="Q28" i="59"/>
  <c r="T28" i="59" s="1"/>
  <c r="F15" i="143"/>
  <c r="F8" i="33"/>
  <c r="R8" i="33" s="1"/>
  <c r="D30" i="137"/>
  <c r="P30" i="137" s="1"/>
  <c r="D23" i="33"/>
  <c r="P23" i="33" s="1"/>
  <c r="D22" i="41"/>
  <c r="P22" i="41" s="1"/>
  <c r="D25" i="30"/>
  <c r="P25" i="30" s="1"/>
  <c r="D22" i="59"/>
  <c r="P22" i="59" s="1"/>
  <c r="D32" i="136"/>
  <c r="P32" i="136" s="1"/>
  <c r="D13" i="136"/>
  <c r="P13" i="136" s="1"/>
  <c r="D29" i="33"/>
  <c r="P29" i="33" s="1"/>
  <c r="D28" i="41"/>
  <c r="P28" i="41" s="1"/>
  <c r="D11" i="33"/>
  <c r="P11" i="33" s="1"/>
  <c r="D21" i="41"/>
  <c r="P21" i="41" s="1"/>
  <c r="D22" i="136"/>
  <c r="P22" i="136" s="1"/>
  <c r="D22" i="30"/>
  <c r="P22" i="30" s="1"/>
  <c r="D21" i="59"/>
  <c r="P21" i="59" s="1"/>
  <c r="D20" i="137"/>
  <c r="P20" i="137" s="1"/>
  <c r="D13" i="143"/>
  <c r="P13" i="143" s="1"/>
  <c r="D24" i="137"/>
  <c r="P24" i="137" s="1"/>
  <c r="D25" i="33"/>
  <c r="P25" i="33" s="1"/>
  <c r="D20" i="41"/>
  <c r="P20" i="41" s="1"/>
  <c r="C31" i="136"/>
  <c r="O31" i="136" s="1"/>
  <c r="C16" i="33"/>
  <c r="O16" i="33" s="1"/>
  <c r="V16" i="33" s="1"/>
  <c r="C15" i="41"/>
  <c r="O15" i="41" s="1"/>
  <c r="C26" i="136"/>
  <c r="O26" i="136" s="1"/>
  <c r="C19" i="33"/>
  <c r="C23" i="41"/>
  <c r="AN18" i="59"/>
  <c r="C37" i="59"/>
  <c r="O37" i="59" s="1"/>
  <c r="C34" i="137"/>
  <c r="O34" i="137" s="1"/>
  <c r="C24" i="33"/>
  <c r="O24" i="33" s="1"/>
  <c r="V24" i="33" s="1"/>
  <c r="C37" i="41"/>
  <c r="C32" i="30"/>
  <c r="O32" i="30" s="1"/>
  <c r="C34" i="143"/>
  <c r="O34" i="143" s="1"/>
  <c r="C27" i="33"/>
  <c r="O27" i="33" s="1"/>
  <c r="V27" i="33" s="1"/>
  <c r="C16" i="41"/>
  <c r="C23" i="137"/>
  <c r="O23" i="137" s="1"/>
  <c r="C34" i="136"/>
  <c r="O34" i="136" s="1"/>
  <c r="C26" i="33"/>
  <c r="O26" i="33" s="1"/>
  <c r="V26" i="33" s="1"/>
  <c r="C16" i="59"/>
  <c r="O16" i="59" s="1"/>
  <c r="AN30" i="59"/>
  <c r="C30" i="136"/>
  <c r="O30" i="136" s="1"/>
  <c r="C23" i="143"/>
  <c r="O23" i="143" s="1"/>
  <c r="X38" i="33"/>
  <c r="V32" i="33"/>
  <c r="Z37" i="33"/>
  <c r="V36" i="33"/>
  <c r="AR12" i="64"/>
  <c r="AQ33" i="64"/>
  <c r="AQ37" i="64"/>
  <c r="AM31" i="64"/>
  <c r="AM18" i="64"/>
  <c r="AM11" i="64"/>
  <c r="T28" i="41"/>
  <c r="R36" i="59"/>
  <c r="O36" i="59"/>
  <c r="R34" i="59"/>
  <c r="P34" i="59"/>
  <c r="T15" i="59"/>
  <c r="T39" i="59"/>
  <c r="T38" i="59"/>
  <c r="T19" i="59"/>
  <c r="T24" i="59"/>
  <c r="T16" i="59"/>
  <c r="T36" i="59"/>
  <c r="T26" i="59"/>
  <c r="T29" i="59"/>
  <c r="T35" i="59"/>
  <c r="T34" i="59"/>
  <c r="T12" i="59"/>
  <c r="R15" i="143"/>
  <c r="CL16" i="1"/>
  <c r="AG8" i="173" s="1"/>
  <c r="CB16" i="1"/>
  <c r="AC9" i="173" s="1"/>
  <c r="F19" i="30"/>
  <c r="R19" i="30" s="1"/>
  <c r="F18" i="137"/>
  <c r="R18" i="137" s="1"/>
  <c r="F10" i="41"/>
  <c r="R10" i="41" s="1"/>
  <c r="F10" i="59"/>
  <c r="R10" i="59" s="1"/>
  <c r="F24" i="136"/>
  <c r="R24" i="136" s="1"/>
  <c r="F17" i="143"/>
  <c r="F9" i="41"/>
  <c r="R9" i="41" s="1"/>
  <c r="T9" i="41" s="1"/>
  <c r="F12" i="136"/>
  <c r="R12" i="136" s="1"/>
  <c r="R18" i="64"/>
  <c r="F7" i="41"/>
  <c r="R7" i="41" s="1"/>
  <c r="R27" i="143"/>
  <c r="V27" i="143"/>
  <c r="CL20" i="1"/>
  <c r="AG9" i="173" s="1"/>
  <c r="CB20" i="1"/>
  <c r="AC12" i="173" s="1"/>
  <c r="F23" i="30"/>
  <c r="R23" i="30" s="1"/>
  <c r="T23" i="30" s="1"/>
  <c r="F25" i="136"/>
  <c r="R25" i="136" s="1"/>
  <c r="T25" i="136" s="1"/>
  <c r="F14" i="41"/>
  <c r="R14" i="41" s="1"/>
  <c r="F14" i="59"/>
  <c r="R14" i="59" s="1"/>
  <c r="T14" i="59" s="1"/>
  <c r="F27" i="137"/>
  <c r="Q18" i="64"/>
  <c r="E7" i="41"/>
  <c r="Q7" i="41" s="1"/>
  <c r="E10" i="41"/>
  <c r="Q10" i="41" s="1"/>
  <c r="T10" i="41" s="1"/>
  <c r="E19" i="30"/>
  <c r="Q19" i="30" s="1"/>
  <c r="T19" i="30" s="1"/>
  <c r="E18" i="137"/>
  <c r="E15" i="143"/>
  <c r="E10" i="59"/>
  <c r="Q10" i="59" s="1"/>
  <c r="T10" i="59" s="1"/>
  <c r="E24" i="136"/>
  <c r="Q24" i="136" s="1"/>
  <c r="T24" i="136" s="1"/>
  <c r="E13" i="59"/>
  <c r="Q13" i="59" s="1"/>
  <c r="T13" i="59" s="1"/>
  <c r="E14" i="137"/>
  <c r="E13" i="41"/>
  <c r="E9" i="30"/>
  <c r="Q9" i="30" s="1"/>
  <c r="T9" i="30" s="1"/>
  <c r="E14" i="143"/>
  <c r="E16" i="136"/>
  <c r="E11" i="41"/>
  <c r="D9" i="136"/>
  <c r="D13" i="41"/>
  <c r="P13" i="41" s="1"/>
  <c r="D20" i="30"/>
  <c r="P20" i="30" s="1"/>
  <c r="D23" i="41"/>
  <c r="P23" i="41" s="1"/>
  <c r="D28" i="137"/>
  <c r="P28" i="137" s="1"/>
  <c r="D26" i="136"/>
  <c r="P26" i="136" s="1"/>
  <c r="D28" i="143"/>
  <c r="P28" i="143" s="1"/>
  <c r="C31" i="143"/>
  <c r="O31" i="143" s="1"/>
  <c r="C25" i="41"/>
  <c r="O25" i="41" s="1"/>
  <c r="C17" i="143"/>
  <c r="O17" i="143" s="1"/>
  <c r="V9" i="33"/>
  <c r="C9" i="41"/>
  <c r="O9" i="41" s="1"/>
  <c r="C27" i="143"/>
  <c r="O27" i="143" s="1"/>
  <c r="C14" i="41"/>
  <c r="O14" i="41" s="1"/>
  <c r="C13" i="143"/>
  <c r="C21" i="41"/>
  <c r="O21" i="41" s="1"/>
  <c r="C15" i="143"/>
  <c r="O15" i="143" s="1"/>
  <c r="C10" i="41"/>
  <c r="O10" i="41" s="1"/>
  <c r="C11" i="143"/>
  <c r="O11" i="143" s="1"/>
  <c r="C17" i="41"/>
  <c r="C12" i="143"/>
  <c r="O12" i="143" s="1"/>
  <c r="O18" i="64"/>
  <c r="C7" i="41"/>
  <c r="O7" i="41" s="1"/>
  <c r="C19" i="143"/>
  <c r="O19" i="143" s="1"/>
  <c r="C8" i="41"/>
  <c r="C24" i="143"/>
  <c r="C20" i="41"/>
  <c r="O20" i="41" s="1"/>
  <c r="C25" i="143"/>
  <c r="O25" i="143" s="1"/>
  <c r="C11" i="41"/>
  <c r="C18" i="59"/>
  <c r="O18" i="59" s="1"/>
  <c r="C35" i="137"/>
  <c r="O35" i="137" s="1"/>
  <c r="C18" i="41"/>
  <c r="AN29" i="59"/>
  <c r="C35" i="143"/>
  <c r="O35" i="143" s="1"/>
  <c r="AB28" i="59"/>
  <c r="H34" i="143"/>
  <c r="V24" i="173"/>
  <c r="Z31" i="173"/>
  <c r="AD27" i="173"/>
  <c r="F21" i="173"/>
  <c r="AP31" i="59"/>
  <c r="AF21" i="59"/>
  <c r="AH26" i="173"/>
  <c r="B26" i="173"/>
  <c r="AR34" i="64"/>
  <c r="AQ34" i="64"/>
  <c r="AR27" i="64"/>
  <c r="AR16" i="64"/>
  <c r="AR14" i="64"/>
  <c r="U40" i="64"/>
  <c r="AR39" i="64"/>
  <c r="AQ39" i="64" s="1"/>
  <c r="AQ38" i="64"/>
  <c r="AM37" i="64"/>
  <c r="AQ35" i="64"/>
  <c r="AQ28" i="64"/>
  <c r="AR9" i="64"/>
  <c r="AR15" i="64"/>
  <c r="Z40" i="64"/>
  <c r="AR13" i="64"/>
  <c r="AQ13" i="64" s="1"/>
  <c r="AQ31" i="64"/>
  <c r="AM12" i="64"/>
  <c r="X37" i="33"/>
  <c r="Y36" i="33"/>
  <c r="Y35" i="33"/>
  <c r="X34" i="33"/>
  <c r="V23" i="33"/>
  <c r="V28" i="33"/>
  <c r="T10" i="33"/>
  <c r="T36" i="41"/>
  <c r="T35" i="41"/>
  <c r="T34" i="41"/>
  <c r="T7" i="41"/>
  <c r="T37" i="59"/>
  <c r="T27" i="41"/>
  <c r="T19" i="41"/>
  <c r="T18" i="41"/>
  <c r="T32" i="41"/>
  <c r="T31" i="41"/>
  <c r="T24" i="41"/>
  <c r="T15" i="41"/>
  <c r="T23" i="41"/>
  <c r="T30" i="41"/>
  <c r="T38" i="41"/>
  <c r="T29" i="41"/>
  <c r="T14" i="41"/>
  <c r="G21" i="137"/>
  <c r="S21" i="137" s="1"/>
  <c r="G21" i="143"/>
  <c r="S21" i="143" s="1"/>
  <c r="G21" i="30"/>
  <c r="S21" i="30" s="1"/>
  <c r="AC21" i="30" s="1"/>
  <c r="G15" i="59"/>
  <c r="S15" i="59" s="1"/>
  <c r="S24" i="41"/>
  <c r="G31" i="59"/>
  <c r="S31" i="59" s="1"/>
  <c r="G8" i="137"/>
  <c r="S8" i="137" s="1"/>
  <c r="G8" i="143"/>
  <c r="S8" i="143" s="1"/>
  <c r="G13" i="30"/>
  <c r="S13" i="30" s="1"/>
  <c r="AC13" i="30" s="1"/>
  <c r="S36" i="41"/>
  <c r="F14" i="30"/>
  <c r="R14" i="30" s="1"/>
  <c r="F9" i="137"/>
  <c r="R9" i="137" s="1"/>
  <c r="F12" i="143"/>
  <c r="AF5" i="173"/>
  <c r="CB11" i="1"/>
  <c r="AC5" i="173" s="1"/>
  <c r="F7" i="59"/>
  <c r="R7" i="59" s="1"/>
  <c r="R22" i="41"/>
  <c r="V19" i="143"/>
  <c r="X19" i="143" s="1"/>
  <c r="Z19" i="143"/>
  <c r="Q19" i="143"/>
  <c r="E12" i="30"/>
  <c r="Q12" i="30" s="1"/>
  <c r="T12" i="30" s="1"/>
  <c r="E8" i="59"/>
  <c r="E16" i="137"/>
  <c r="Q13" i="41"/>
  <c r="T13" i="41" s="1"/>
  <c r="E7" i="136"/>
  <c r="Q7" i="136" s="1"/>
  <c r="T7" i="136" s="1"/>
  <c r="E7" i="59"/>
  <c r="Q7" i="59" s="1"/>
  <c r="Q22" i="41"/>
  <c r="T22" i="41" s="1"/>
  <c r="E9" i="137"/>
  <c r="E12" i="136"/>
  <c r="Q12" i="136" s="1"/>
  <c r="T12" i="136" s="1"/>
  <c r="E12" i="143"/>
  <c r="E14" i="30"/>
  <c r="Q14" i="30" s="1"/>
  <c r="D13" i="30"/>
  <c r="P13" i="30" s="1"/>
  <c r="D31" i="59"/>
  <c r="P31" i="59" s="1"/>
  <c r="D14" i="136"/>
  <c r="P14" i="136" s="1"/>
  <c r="D8" i="143"/>
  <c r="P8" i="143" s="1"/>
  <c r="P36" i="41"/>
  <c r="D10" i="30"/>
  <c r="P10" i="30" s="1"/>
  <c r="D18" i="136"/>
  <c r="P18" i="136" s="1"/>
  <c r="D24" i="143"/>
  <c r="P24" i="143" s="1"/>
  <c r="D20" i="59"/>
  <c r="P20" i="59" s="1"/>
  <c r="P11" i="41"/>
  <c r="AN17" i="59"/>
  <c r="C21" i="137"/>
  <c r="O21" i="137" s="1"/>
  <c r="C21" i="143"/>
  <c r="O21" i="143" s="1"/>
  <c r="C21" i="30"/>
  <c r="O21" i="30" s="1"/>
  <c r="C15" i="59"/>
  <c r="O15" i="59" s="1"/>
  <c r="V31" i="33"/>
  <c r="G13" i="59"/>
  <c r="S13" i="59" s="1"/>
  <c r="S31" i="41"/>
  <c r="G9" i="136"/>
  <c r="S9" i="136" s="1"/>
  <c r="G9" i="30"/>
  <c r="S9" i="30" s="1"/>
  <c r="AC9" i="30" s="1"/>
  <c r="G14" i="137"/>
  <c r="S14" i="137" s="1"/>
  <c r="G7" i="59"/>
  <c r="S7" i="59" s="1"/>
  <c r="G9" i="137"/>
  <c r="S9" i="137" s="1"/>
  <c r="G12" i="136"/>
  <c r="S12" i="136" s="1"/>
  <c r="G12" i="143"/>
  <c r="S12" i="143" s="1"/>
  <c r="G14" i="30"/>
  <c r="S14" i="30" s="1"/>
  <c r="AC14" i="30" s="1"/>
  <c r="S22" i="41"/>
  <c r="G12" i="30"/>
  <c r="S12" i="30" s="1"/>
  <c r="AC12" i="30" s="1"/>
  <c r="G16" i="137"/>
  <c r="G8" i="59"/>
  <c r="S8" i="59" s="1"/>
  <c r="S13" i="41"/>
  <c r="G7" i="136"/>
  <c r="S7" i="136" s="1"/>
  <c r="D33" i="143"/>
  <c r="P33" i="143" s="1"/>
  <c r="D31" i="30"/>
  <c r="P31" i="30" s="1"/>
  <c r="D36" i="59"/>
  <c r="P36" i="59" s="1"/>
  <c r="P15" i="41"/>
  <c r="D33" i="137"/>
  <c r="P33" i="137" s="1"/>
  <c r="AB34" i="59"/>
  <c r="X34" i="59"/>
  <c r="AD31" i="173"/>
  <c r="F28" i="173"/>
  <c r="Z34" i="173"/>
  <c r="N30" i="173"/>
  <c r="V27" i="173"/>
  <c r="AP35" i="59"/>
  <c r="AF29" i="59"/>
  <c r="J33" i="173"/>
  <c r="D23" i="30"/>
  <c r="P23" i="30" s="1"/>
  <c r="D14" i="59"/>
  <c r="P14" i="59" s="1"/>
  <c r="P18" i="41"/>
  <c r="D25" i="136"/>
  <c r="P25" i="136" s="1"/>
  <c r="D27" i="143"/>
  <c r="P27" i="143" s="1"/>
  <c r="P12" i="41"/>
  <c r="D15" i="137"/>
  <c r="P15" i="137" s="1"/>
  <c r="D23" i="136"/>
  <c r="P23" i="136" s="1"/>
  <c r="D30" i="30"/>
  <c r="P30" i="30" s="1"/>
  <c r="D26" i="59"/>
  <c r="P26" i="59" s="1"/>
  <c r="P18" i="64"/>
  <c r="X16" i="59"/>
  <c r="H18" i="143"/>
  <c r="V15" i="173"/>
  <c r="F27" i="173"/>
  <c r="J13" i="173"/>
  <c r="N21" i="173"/>
  <c r="B19" i="173"/>
  <c r="R21" i="173"/>
  <c r="AF11" i="59"/>
  <c r="AP15" i="59"/>
  <c r="P37" i="1"/>
  <c r="C28" i="143"/>
  <c r="O28" i="143" s="1"/>
  <c r="C20" i="30"/>
  <c r="O20" i="30" s="1"/>
  <c r="C23" i="59"/>
  <c r="O23" i="59" s="1"/>
  <c r="O17" i="41"/>
  <c r="V14" i="33"/>
  <c r="C28" i="137"/>
  <c r="O28" i="137" s="1"/>
  <c r="C14" i="30"/>
  <c r="O14" i="30" s="1"/>
  <c r="C7" i="59"/>
  <c r="O7" i="59" s="1"/>
  <c r="V39" i="33"/>
  <c r="AN12" i="59"/>
  <c r="O22" i="41"/>
  <c r="C9" i="137"/>
  <c r="O9" i="137" s="1"/>
  <c r="C12" i="136"/>
  <c r="O12" i="136" s="1"/>
  <c r="C9" i="30"/>
  <c r="O9" i="30" s="1"/>
  <c r="C13" i="59"/>
  <c r="O13" i="59" s="1"/>
  <c r="C9" i="136"/>
  <c r="O9" i="136" s="1"/>
  <c r="AN15" i="59"/>
  <c r="O31" i="41"/>
  <c r="C14" i="137"/>
  <c r="O14" i="137" s="1"/>
  <c r="K33" i="148"/>
  <c r="G22" i="59"/>
  <c r="S22" i="59" s="1"/>
  <c r="G30" i="143"/>
  <c r="S30" i="143" s="1"/>
  <c r="G25" i="30"/>
  <c r="S25" i="30" s="1"/>
  <c r="AC25" i="30" s="1"/>
  <c r="S33" i="41"/>
  <c r="G30" i="137"/>
  <c r="S30" i="137" s="1"/>
  <c r="G23" i="30"/>
  <c r="S23" i="30" s="1"/>
  <c r="AC23" i="30" s="1"/>
  <c r="G14" i="59"/>
  <c r="S14" i="59" s="1"/>
  <c r="G25" i="136"/>
  <c r="S25" i="136" s="1"/>
  <c r="S18" i="41"/>
  <c r="G27" i="137"/>
  <c r="S27" i="137" s="1"/>
  <c r="G27" i="59"/>
  <c r="S27" i="59" s="1"/>
  <c r="G7" i="30"/>
  <c r="S7" i="30" s="1"/>
  <c r="AC7" i="30" s="1"/>
  <c r="S19" i="41"/>
  <c r="G29" i="137"/>
  <c r="S29" i="137" s="1"/>
  <c r="G8" i="136"/>
  <c r="S8" i="136" s="1"/>
  <c r="AS37" i="64"/>
  <c r="AT37" i="64" s="1"/>
  <c r="G40" i="64"/>
  <c r="G19" i="30"/>
  <c r="G10" i="59"/>
  <c r="G40" i="41"/>
  <c r="G18" i="137"/>
  <c r="G24" i="136"/>
  <c r="G15" i="143"/>
  <c r="S23" i="41"/>
  <c r="F26" i="30"/>
  <c r="R26" i="30" s="1"/>
  <c r="T26" i="30" s="1"/>
  <c r="F25" i="59"/>
  <c r="R25" i="59" s="1"/>
  <c r="T25" i="59" s="1"/>
  <c r="F31" i="137"/>
  <c r="F36" i="136"/>
  <c r="R36" i="136" s="1"/>
  <c r="T36" i="136" s="1"/>
  <c r="F31" i="143"/>
  <c r="R37" i="41"/>
  <c r="T37" i="41" s="1"/>
  <c r="R17" i="143"/>
  <c r="F40" i="143"/>
  <c r="R40" i="143" s="1"/>
  <c r="V17" i="143"/>
  <c r="X17" i="143" s="1"/>
  <c r="AB17" i="143"/>
  <c r="F9" i="59"/>
  <c r="F40" i="41"/>
  <c r="F12" i="137"/>
  <c r="F11" i="136"/>
  <c r="AF7" i="173"/>
  <c r="CB21" i="1"/>
  <c r="AC7" i="173" s="1"/>
  <c r="F24" i="30"/>
  <c r="R16" i="41"/>
  <c r="T16" i="41" s="1"/>
  <c r="Q30" i="143"/>
  <c r="T30" i="143" s="1"/>
  <c r="V30" i="143"/>
  <c r="X30" i="143" s="1"/>
  <c r="Z30" i="143"/>
  <c r="E22" i="59"/>
  <c r="Q22" i="59" s="1"/>
  <c r="T22" i="59" s="1"/>
  <c r="E30" i="137"/>
  <c r="E25" i="30"/>
  <c r="Q25" i="30" s="1"/>
  <c r="T25" i="30" s="1"/>
  <c r="Q33" i="41"/>
  <c r="T33" i="41" s="1"/>
  <c r="E32" i="136"/>
  <c r="Q32" i="136" s="1"/>
  <c r="T32" i="136" s="1"/>
  <c r="E10" i="30"/>
  <c r="Q10" i="30" s="1"/>
  <c r="T10" i="30" s="1"/>
  <c r="E20" i="59"/>
  <c r="Q20" i="59" s="1"/>
  <c r="T20" i="59" s="1"/>
  <c r="Q11" i="41"/>
  <c r="T11" i="41" s="1"/>
  <c r="E24" i="137"/>
  <c r="E24" i="143"/>
  <c r="Q16" i="136"/>
  <c r="E40" i="136"/>
  <c r="E11" i="59"/>
  <c r="Q8" i="41"/>
  <c r="T8" i="41" s="1"/>
  <c r="E25" i="137"/>
  <c r="E25" i="143"/>
  <c r="E8" i="30"/>
  <c r="D32" i="59"/>
  <c r="P32" i="59" s="1"/>
  <c r="D13" i="137"/>
  <c r="P13" i="137" s="1"/>
  <c r="D10" i="143"/>
  <c r="P10" i="143" s="1"/>
  <c r="D15" i="30"/>
  <c r="P15" i="30" s="1"/>
  <c r="P14" i="41"/>
  <c r="D17" i="30"/>
  <c r="P17" i="30" s="1"/>
  <c r="V38" i="33"/>
  <c r="D7" i="137"/>
  <c r="P7" i="137" s="1"/>
  <c r="D7" i="143"/>
  <c r="P7" i="143" s="1"/>
  <c r="D28" i="59"/>
  <c r="P28" i="59" s="1"/>
  <c r="P26" i="41"/>
  <c r="P9" i="136"/>
  <c r="D40" i="136"/>
  <c r="D13" i="59"/>
  <c r="D14" i="143"/>
  <c r="D9" i="30"/>
  <c r="D14" i="137"/>
  <c r="C26" i="30"/>
  <c r="O26" i="30" s="1"/>
  <c r="AN20" i="59"/>
  <c r="C25" i="59"/>
  <c r="O25" i="59" s="1"/>
  <c r="O37" i="41"/>
  <c r="C36" i="136"/>
  <c r="O36" i="136" s="1"/>
  <c r="V33" i="33"/>
  <c r="C31" i="137"/>
  <c r="O31" i="137" s="1"/>
  <c r="C22" i="59"/>
  <c r="O22" i="59" s="1"/>
  <c r="C30" i="137"/>
  <c r="O30" i="137" s="1"/>
  <c r="C32" i="136"/>
  <c r="O32" i="136" s="1"/>
  <c r="C25" i="30"/>
  <c r="O25" i="30" s="1"/>
  <c r="AN24" i="59"/>
  <c r="O33" i="41"/>
  <c r="C12" i="137"/>
  <c r="O12" i="137" s="1"/>
  <c r="C11" i="136"/>
  <c r="O11" i="136" s="1"/>
  <c r="C24" i="30"/>
  <c r="O24" i="30" s="1"/>
  <c r="C9" i="59"/>
  <c r="O9" i="59" s="1"/>
  <c r="O16" i="41"/>
  <c r="C23" i="30"/>
  <c r="O23" i="30" s="1"/>
  <c r="V30" i="33"/>
  <c r="X30" i="33" s="1"/>
  <c r="C25" i="136"/>
  <c r="O25" i="136" s="1"/>
  <c r="C14" i="59"/>
  <c r="O14" i="59" s="1"/>
  <c r="O18" i="41"/>
  <c r="C27" i="137"/>
  <c r="O27" i="137" s="1"/>
  <c r="O13" i="143"/>
  <c r="X13" i="143"/>
  <c r="Z13" i="143"/>
  <c r="C22" i="30"/>
  <c r="O22" i="30" s="1"/>
  <c r="C21" i="59"/>
  <c r="O21" i="59" s="1"/>
  <c r="C20" i="137"/>
  <c r="O20" i="137" s="1"/>
  <c r="C22" i="136"/>
  <c r="O22" i="136" s="1"/>
  <c r="O27" i="41"/>
  <c r="AN9" i="59"/>
  <c r="C10" i="59"/>
  <c r="O10" i="59" s="1"/>
  <c r="C18" i="137"/>
  <c r="O18" i="137" s="1"/>
  <c r="C24" i="136"/>
  <c r="O24" i="136" s="1"/>
  <c r="C19" i="30"/>
  <c r="O19" i="30" s="1"/>
  <c r="O23" i="41"/>
  <c r="AN14" i="59"/>
  <c r="O35" i="41"/>
  <c r="C19" i="136"/>
  <c r="O19" i="136" s="1"/>
  <c r="C16" i="30"/>
  <c r="O16" i="30" s="1"/>
  <c r="C17" i="59"/>
  <c r="O17" i="59" s="1"/>
  <c r="C17" i="137"/>
  <c r="O17" i="137" s="1"/>
  <c r="C8" i="59"/>
  <c r="O8" i="59" s="1"/>
  <c r="V17" i="33"/>
  <c r="C16" i="137"/>
  <c r="O16" i="137" s="1"/>
  <c r="C7" i="136"/>
  <c r="O7" i="136" s="1"/>
  <c r="C12" i="30"/>
  <c r="O12" i="30" s="1"/>
  <c r="O13" i="41"/>
  <c r="O24" i="143"/>
  <c r="AB24" i="143"/>
  <c r="C10" i="30"/>
  <c r="O10" i="30" s="1"/>
  <c r="O11" i="41"/>
  <c r="C24" i="137"/>
  <c r="O24" i="137" s="1"/>
  <c r="C18" i="136"/>
  <c r="O18" i="136" s="1"/>
  <c r="AN23" i="59"/>
  <c r="C20" i="59"/>
  <c r="O20" i="59" s="1"/>
  <c r="C11" i="59"/>
  <c r="O11" i="59" s="1"/>
  <c r="C16" i="136"/>
  <c r="O16" i="136" s="1"/>
  <c r="C8" i="30"/>
  <c r="O8" i="30" s="1"/>
  <c r="O8" i="41"/>
  <c r="C25" i="137"/>
  <c r="O25" i="137" s="1"/>
  <c r="O29" i="143"/>
  <c r="C40" i="143"/>
  <c r="C27" i="59"/>
  <c r="C8" i="136"/>
  <c r="C7" i="30"/>
  <c r="O19" i="41"/>
  <c r="C29" i="137"/>
  <c r="L32" i="148"/>
  <c r="K49" i="148" s="1"/>
  <c r="L18" i="148"/>
  <c r="D49" i="148" s="1"/>
  <c r="T39" i="41"/>
  <c r="T26" i="41"/>
  <c r="T25" i="41"/>
  <c r="T21" i="41"/>
  <c r="M40" i="41"/>
  <c r="K40" i="41"/>
  <c r="AS13" i="59"/>
  <c r="AS24" i="59"/>
  <c r="AN38" i="59"/>
  <c r="AN19" i="59"/>
  <c r="AN10" i="59"/>
  <c r="AN13" i="59"/>
  <c r="AG20" i="59"/>
  <c r="AG25" i="59"/>
  <c r="AG26" i="59"/>
  <c r="AG16" i="59"/>
  <c r="AG24" i="59"/>
  <c r="AG32" i="59"/>
  <c r="AG30" i="59"/>
  <c r="AG28" i="59"/>
  <c r="AG22" i="59"/>
  <c r="AE39" i="59"/>
  <c r="AE17" i="59"/>
  <c r="AE32" i="59"/>
  <c r="AE11" i="59"/>
  <c r="AE9" i="59"/>
  <c r="AE15" i="59"/>
  <c r="AE36" i="59"/>
  <c r="AE23" i="59"/>
  <c r="AE20" i="59"/>
  <c r="AE19" i="59"/>
  <c r="AE25" i="59"/>
  <c r="AE16" i="59"/>
  <c r="AE29" i="59"/>
  <c r="AA11" i="59"/>
  <c r="AA29" i="59"/>
  <c r="AA37" i="59"/>
  <c r="AA36" i="59"/>
  <c r="AA31" i="59"/>
  <c r="AA30" i="59"/>
  <c r="AA26" i="59"/>
  <c r="AA7" i="59"/>
  <c r="AA35" i="59"/>
  <c r="AA12" i="59"/>
  <c r="AA28" i="59"/>
  <c r="AA21" i="59"/>
  <c r="AA8" i="59"/>
  <c r="AA17" i="59"/>
  <c r="AA14" i="59"/>
  <c r="U36" i="135" l="1"/>
  <c r="R34" i="64"/>
  <c r="AL34" i="64"/>
  <c r="R23" i="143"/>
  <c r="AC23" i="143"/>
  <c r="R34" i="30"/>
  <c r="AB34" i="30"/>
  <c r="Q34" i="30"/>
  <c r="T34" i="30" s="1"/>
  <c r="AA34" i="30"/>
  <c r="Q23" i="143"/>
  <c r="T23" i="143" s="1"/>
  <c r="W23" i="143"/>
  <c r="Y23" i="143" s="1"/>
  <c r="AA23" i="143"/>
  <c r="Q34" i="64"/>
  <c r="T34" i="64" s="1"/>
  <c r="AK34" i="64"/>
  <c r="AM34" i="64" s="1"/>
  <c r="Q23" i="137"/>
  <c r="T23" i="137" s="1"/>
  <c r="V23" i="137"/>
  <c r="Z23" i="137"/>
  <c r="AA21" i="30"/>
  <c r="Q21" i="30"/>
  <c r="T21" i="30" s="1"/>
  <c r="V10" i="137"/>
  <c r="Z10" i="137"/>
  <c r="Q10" i="137"/>
  <c r="T10" i="137" s="1"/>
  <c r="Q9" i="143"/>
  <c r="T9" i="143" s="1"/>
  <c r="W9" i="143"/>
  <c r="Y9" i="143" s="1"/>
  <c r="AA9" i="143"/>
  <c r="T39" i="33"/>
  <c r="X39" i="33"/>
  <c r="Q20" i="136"/>
  <c r="T20" i="136" s="1"/>
  <c r="AA20" i="136"/>
  <c r="Q18" i="30"/>
  <c r="T18" i="30" s="1"/>
  <c r="AA18" i="30"/>
  <c r="Q24" i="64"/>
  <c r="T24" i="64" s="1"/>
  <c r="AK24" i="64"/>
  <c r="AM24" i="64" s="1"/>
  <c r="T16" i="30"/>
  <c r="Q11" i="143"/>
  <c r="T11" i="143" s="1"/>
  <c r="AA11" i="143"/>
  <c r="Q16" i="30"/>
  <c r="AA16" i="30"/>
  <c r="Q15" i="64"/>
  <c r="T15" i="64" s="1"/>
  <c r="AK15" i="64"/>
  <c r="P12" i="64"/>
  <c r="AG12" i="64"/>
  <c r="AH12" i="64" s="1"/>
  <c r="V11" i="136"/>
  <c r="P24" i="30"/>
  <c r="Z24" i="30"/>
  <c r="V29" i="33"/>
  <c r="R39" i="64"/>
  <c r="T39" i="64" s="1"/>
  <c r="AL39" i="64"/>
  <c r="AM39" i="64" s="1"/>
  <c r="V39" i="137"/>
  <c r="Z39" i="137"/>
  <c r="R39" i="137"/>
  <c r="T39" i="137" s="1"/>
  <c r="O39" i="136"/>
  <c r="AC27" i="64"/>
  <c r="S27" i="64"/>
  <c r="AP27" i="64"/>
  <c r="AQ27" i="64" s="1"/>
  <c r="S11" i="64"/>
  <c r="AA11" i="64" s="1"/>
  <c r="AC11" i="64"/>
  <c r="AP11" i="64"/>
  <c r="AQ11" i="64" s="1"/>
  <c r="Y18" i="136"/>
  <c r="X18" i="136"/>
  <c r="Z18" i="136"/>
  <c r="I40" i="137"/>
  <c r="O18" i="30"/>
  <c r="Y18" i="30"/>
  <c r="O27" i="64"/>
  <c r="AF27" i="64"/>
  <c r="V20" i="136"/>
  <c r="O20" i="136"/>
  <c r="O24" i="64"/>
  <c r="AF24" i="64"/>
  <c r="AH24" i="64" s="1"/>
  <c r="M40" i="137"/>
  <c r="AC17" i="64"/>
  <c r="AP17" i="64"/>
  <c r="AQ17" i="64" s="1"/>
  <c r="AC7" i="64"/>
  <c r="AP7" i="64"/>
  <c r="AQ7" i="64" s="1"/>
  <c r="P8" i="64"/>
  <c r="AG8" i="64"/>
  <c r="AH8" i="64" s="1"/>
  <c r="AA17" i="143"/>
  <c r="X31" i="33"/>
  <c r="V15" i="33"/>
  <c r="V11" i="33"/>
  <c r="V13" i="33"/>
  <c r="AC24" i="64"/>
  <c r="AP24" i="64"/>
  <c r="AQ24" i="64" s="1"/>
  <c r="AG26" i="64"/>
  <c r="AH26" i="64" s="1"/>
  <c r="AG27" i="64"/>
  <c r="AH27" i="64" s="1"/>
  <c r="AL26" i="64"/>
  <c r="AM26" i="64" s="1"/>
  <c r="AL27" i="64"/>
  <c r="AM27" i="64" s="1"/>
  <c r="AA10" i="59"/>
  <c r="M40" i="59"/>
  <c r="Q12" i="64"/>
  <c r="T12" i="64" s="1"/>
  <c r="Q8" i="59"/>
  <c r="T8" i="59" s="1"/>
  <c r="AC30" i="64"/>
  <c r="S17" i="64"/>
  <c r="AP30" i="64"/>
  <c r="AQ30" i="64" s="1"/>
  <c r="S16" i="137"/>
  <c r="AF21" i="64"/>
  <c r="AH21" i="64" s="1"/>
  <c r="AL9" i="64"/>
  <c r="AM9" i="64" s="1"/>
  <c r="AL10" i="64"/>
  <c r="O19" i="33"/>
  <c r="V25" i="33"/>
  <c r="Q7" i="33"/>
  <c r="T7" i="33" s="1"/>
  <c r="T18" i="33"/>
  <c r="T12" i="33"/>
  <c r="P22" i="33"/>
  <c r="V22" i="33" s="1"/>
  <c r="S7" i="33"/>
  <c r="O20" i="33"/>
  <c r="V20" i="33" s="1"/>
  <c r="P19" i="33"/>
  <c r="R13" i="33"/>
  <c r="T13" i="33" s="1"/>
  <c r="R9" i="33"/>
  <c r="T9" i="33" s="1"/>
  <c r="M40" i="33"/>
  <c r="M40" i="30"/>
  <c r="M40" i="136"/>
  <c r="J40" i="41"/>
  <c r="AA9" i="59"/>
  <c r="R35" i="136"/>
  <c r="T35" i="136" s="1"/>
  <c r="AA35" i="136"/>
  <c r="R29" i="30"/>
  <c r="T29" i="30" s="1"/>
  <c r="AB29" i="30"/>
  <c r="T34" i="33"/>
  <c r="R26" i="143"/>
  <c r="T26" i="143" s="1"/>
  <c r="W26" i="143"/>
  <c r="Y26" i="143" s="1"/>
  <c r="AC26" i="143"/>
  <c r="R26" i="137"/>
  <c r="T26" i="137" s="1"/>
  <c r="V26" i="137"/>
  <c r="Z26" i="137"/>
  <c r="R30" i="64"/>
  <c r="T30" i="64" s="1"/>
  <c r="AL29" i="64"/>
  <c r="AM29" i="64" s="1"/>
  <c r="V21" i="137"/>
  <c r="Z21" i="137"/>
  <c r="W21" i="143"/>
  <c r="Y21" i="143" s="1"/>
  <c r="AC21" i="143"/>
  <c r="R8" i="64"/>
  <c r="T8" i="64" s="1"/>
  <c r="AL8" i="64"/>
  <c r="Q22" i="143"/>
  <c r="T22" i="143" s="1"/>
  <c r="W22" i="143"/>
  <c r="Y22" i="143" s="1"/>
  <c r="AA22" i="143"/>
  <c r="T31" i="33"/>
  <c r="Z32" i="33" s="1"/>
  <c r="X32" i="33"/>
  <c r="Q36" i="30"/>
  <c r="T36" i="30" s="1"/>
  <c r="AA36" i="30"/>
  <c r="Q36" i="64"/>
  <c r="T36" i="64" s="1"/>
  <c r="AK36" i="64"/>
  <c r="AM36" i="64" s="1"/>
  <c r="Q19" i="137"/>
  <c r="T19" i="137" s="1"/>
  <c r="V19" i="137"/>
  <c r="Z19" i="137"/>
  <c r="P31" i="64"/>
  <c r="AG31" i="64"/>
  <c r="AH31" i="64" s="1"/>
  <c r="S16" i="64"/>
  <c r="AC16" i="64"/>
  <c r="AP16" i="64"/>
  <c r="AQ16" i="64" s="1"/>
  <c r="AF23" i="64"/>
  <c r="AC22" i="64"/>
  <c r="AP22" i="64"/>
  <c r="AQ22" i="64" s="1"/>
  <c r="X23" i="33"/>
  <c r="S22" i="64"/>
  <c r="AC26" i="64"/>
  <c r="AP26" i="64"/>
  <c r="AQ26" i="64" s="1"/>
  <c r="O38" i="136"/>
  <c r="V38" i="136"/>
  <c r="O38" i="64"/>
  <c r="AF38" i="64"/>
  <c r="AH38" i="64" s="1"/>
  <c r="O21" i="33"/>
  <c r="V21" i="33" s="1"/>
  <c r="O13" i="30"/>
  <c r="L40" i="33"/>
  <c r="T15" i="33"/>
  <c r="AB15" i="64"/>
  <c r="AS15" i="64"/>
  <c r="AT15" i="64" s="1"/>
  <c r="AC15" i="64"/>
  <c r="AP15" i="64"/>
  <c r="AQ15" i="64" s="1"/>
  <c r="AL16" i="64"/>
  <c r="AM16" i="64" s="1"/>
  <c r="AL17" i="64"/>
  <c r="AM17" i="64" s="1"/>
  <c r="L40" i="41"/>
  <c r="R40" i="41" s="1"/>
  <c r="S9" i="64"/>
  <c r="AC10" i="64"/>
  <c r="AP10" i="64"/>
  <c r="AQ10" i="64" s="1"/>
  <c r="AA8" i="136"/>
  <c r="R8" i="136"/>
  <c r="T8" i="136" s="1"/>
  <c r="R7" i="30"/>
  <c r="T7" i="30" s="1"/>
  <c r="AB7" i="30"/>
  <c r="W29" i="143"/>
  <c r="Y29" i="143" s="1"/>
  <c r="AC29" i="143"/>
  <c r="R29" i="143"/>
  <c r="T29" i="143" s="1"/>
  <c r="V7" i="137"/>
  <c r="Z7" i="137"/>
  <c r="R7" i="137"/>
  <c r="T7" i="137" s="1"/>
  <c r="AB17" i="30"/>
  <c r="R17" i="30"/>
  <c r="T17" i="30" s="1"/>
  <c r="R7" i="143"/>
  <c r="T7" i="143" s="1"/>
  <c r="W7" i="143"/>
  <c r="Y7" i="143" s="1"/>
  <c r="AC7" i="143"/>
  <c r="R13" i="136"/>
  <c r="T13" i="136" s="1"/>
  <c r="AA13" i="136"/>
  <c r="R27" i="64"/>
  <c r="T27" i="64" s="1"/>
  <c r="AL25" i="64"/>
  <c r="AM25" i="64" s="1"/>
  <c r="P27" i="64"/>
  <c r="AG25" i="64"/>
  <c r="AH25" i="64" s="1"/>
  <c r="X13" i="136"/>
  <c r="Z13" i="136"/>
  <c r="Y13" i="136"/>
  <c r="P37" i="64"/>
  <c r="AG37" i="64"/>
  <c r="P37" i="30"/>
  <c r="Z37" i="30"/>
  <c r="O37" i="64"/>
  <c r="AF37" i="64"/>
  <c r="AH37" i="64" s="1"/>
  <c r="O37" i="136"/>
  <c r="V37" i="136"/>
  <c r="O37" i="30"/>
  <c r="Y37" i="30"/>
  <c r="O17" i="136"/>
  <c r="V17" i="136"/>
  <c r="O36" i="64"/>
  <c r="AF36" i="64"/>
  <c r="AH36" i="64" s="1"/>
  <c r="O36" i="30"/>
  <c r="Y36" i="30"/>
  <c r="T22" i="33"/>
  <c r="Y22" i="33"/>
  <c r="AF22" i="64"/>
  <c r="AH22" i="64" s="1"/>
  <c r="AK23" i="64"/>
  <c r="AK21" i="64"/>
  <c r="S21" i="64"/>
  <c r="AC21" i="64"/>
  <c r="AP21" i="64"/>
  <c r="I40" i="59"/>
  <c r="L40" i="59"/>
  <c r="Q27" i="136"/>
  <c r="T27" i="136" s="1"/>
  <c r="AA27" i="136"/>
  <c r="Q35" i="64"/>
  <c r="T35" i="64" s="1"/>
  <c r="AK35" i="64"/>
  <c r="AM35" i="64" s="1"/>
  <c r="W36" i="143"/>
  <c r="Y36" i="143" s="1"/>
  <c r="AA36" i="143"/>
  <c r="Q36" i="143"/>
  <c r="T36" i="143" s="1"/>
  <c r="Q36" i="137"/>
  <c r="T36" i="137" s="1"/>
  <c r="V36" i="137"/>
  <c r="Z36" i="137"/>
  <c r="T30" i="33"/>
  <c r="Z35" i="33" s="1"/>
  <c r="X35" i="33"/>
  <c r="Q35" i="30"/>
  <c r="T35" i="30" s="1"/>
  <c r="AA35" i="30"/>
  <c r="O27" i="136"/>
  <c r="V27" i="136"/>
  <c r="O35" i="64"/>
  <c r="AF35" i="64"/>
  <c r="AH35" i="64" s="1"/>
  <c r="I40" i="41"/>
  <c r="O35" i="30"/>
  <c r="Y35" i="30"/>
  <c r="AA12" i="143"/>
  <c r="AC12" i="143"/>
  <c r="I40" i="136"/>
  <c r="AF15" i="64"/>
  <c r="AH15" i="64" s="1"/>
  <c r="O10" i="33"/>
  <c r="V10" i="33" s="1"/>
  <c r="Y11" i="33" s="1"/>
  <c r="AF16" i="64"/>
  <c r="AF17" i="64"/>
  <c r="AC20" i="64"/>
  <c r="AP20" i="64"/>
  <c r="O8" i="64"/>
  <c r="AG17" i="64"/>
  <c r="AG18" i="64"/>
  <c r="AL20" i="64"/>
  <c r="AM20" i="64" s="1"/>
  <c r="AL21" i="64"/>
  <c r="AM21" i="64" s="1"/>
  <c r="AC14" i="64"/>
  <c r="AP14" i="64"/>
  <c r="AQ14" i="64" s="1"/>
  <c r="S14" i="64"/>
  <c r="AC18" i="64"/>
  <c r="AP18" i="64"/>
  <c r="AQ18" i="64" s="1"/>
  <c r="O34" i="30"/>
  <c r="Y34" i="30"/>
  <c r="Y30" i="136"/>
  <c r="X30" i="136"/>
  <c r="Z30" i="136"/>
  <c r="O34" i="64"/>
  <c r="AF34" i="64"/>
  <c r="AH34" i="64" s="1"/>
  <c r="AA16" i="143"/>
  <c r="W52" i="135"/>
  <c r="W33" i="135" s="1"/>
  <c r="R33" i="135" s="1"/>
  <c r="S10" i="64"/>
  <c r="AC9" i="64"/>
  <c r="AP9" i="64"/>
  <c r="AQ9" i="64" s="1"/>
  <c r="S24" i="64"/>
  <c r="AC25" i="64"/>
  <c r="AP25" i="64"/>
  <c r="AQ25" i="64" s="1"/>
  <c r="R18" i="143"/>
  <c r="T18" i="143" s="1"/>
  <c r="W18" i="143"/>
  <c r="Y18" i="143" s="1"/>
  <c r="AC18" i="143"/>
  <c r="R30" i="30"/>
  <c r="T30" i="30" s="1"/>
  <c r="AB30" i="30"/>
  <c r="R17" i="64"/>
  <c r="T17" i="64" s="1"/>
  <c r="AL30" i="64"/>
  <c r="AM30" i="64" s="1"/>
  <c r="V15" i="137"/>
  <c r="Z15" i="137"/>
  <c r="R15" i="137"/>
  <c r="T15" i="137" s="1"/>
  <c r="R21" i="64"/>
  <c r="AL22" i="64"/>
  <c r="AB11" i="30"/>
  <c r="R11" i="30"/>
  <c r="AC25" i="143"/>
  <c r="W25" i="143"/>
  <c r="Y25" i="143" s="1"/>
  <c r="V25" i="137"/>
  <c r="Z25" i="137"/>
  <c r="T16" i="136"/>
  <c r="Q33" i="64"/>
  <c r="T33" i="64" s="1"/>
  <c r="AK33" i="64"/>
  <c r="AM33" i="64" s="1"/>
  <c r="W35" i="143"/>
  <c r="Y35" i="143" s="1"/>
  <c r="AA35" i="143"/>
  <c r="V35" i="137"/>
  <c r="Z35" i="137"/>
  <c r="Q33" i="30"/>
  <c r="T33" i="30" s="1"/>
  <c r="AA33" i="30"/>
  <c r="AA15" i="136"/>
  <c r="Q15" i="136"/>
  <c r="T15" i="136" s="1"/>
  <c r="Q21" i="64"/>
  <c r="AK22" i="64"/>
  <c r="AA11" i="30"/>
  <c r="Q11" i="30"/>
  <c r="T11" i="30" s="1"/>
  <c r="Q11" i="137"/>
  <c r="T11" i="137" s="1"/>
  <c r="V11" i="137"/>
  <c r="Z11" i="137"/>
  <c r="X10" i="136"/>
  <c r="Z10" i="136"/>
  <c r="Y10" i="136"/>
  <c r="P10" i="136"/>
  <c r="P26" i="64"/>
  <c r="AG23" i="64"/>
  <c r="AH23" i="64" s="1"/>
  <c r="O17" i="64"/>
  <c r="AF30" i="64"/>
  <c r="Y30" i="30"/>
  <c r="O30" i="30"/>
  <c r="O33" i="64"/>
  <c r="AF33" i="64"/>
  <c r="AH33" i="64" s="1"/>
  <c r="Y34" i="136"/>
  <c r="X34" i="136"/>
  <c r="Z34" i="136"/>
  <c r="O33" i="30"/>
  <c r="Y33" i="30"/>
  <c r="W51" i="135"/>
  <c r="W32" i="135" s="1"/>
  <c r="U32" i="135" s="1"/>
  <c r="O9" i="64"/>
  <c r="O11" i="64"/>
  <c r="P7" i="64"/>
  <c r="O16" i="64"/>
  <c r="T17" i="59"/>
  <c r="J40" i="59"/>
  <c r="V12" i="137"/>
  <c r="Z12" i="137"/>
  <c r="Q9" i="64"/>
  <c r="T9" i="64" s="1"/>
  <c r="AK10" i="64"/>
  <c r="AM10" i="64" s="1"/>
  <c r="V18" i="137"/>
  <c r="Z18" i="137"/>
  <c r="X35" i="136"/>
  <c r="Z35" i="136"/>
  <c r="Y35" i="136"/>
  <c r="P17" i="64"/>
  <c r="AG30" i="64"/>
  <c r="X23" i="136"/>
  <c r="Z23" i="136"/>
  <c r="Y23" i="136"/>
  <c r="V28" i="136"/>
  <c r="O28" i="136"/>
  <c r="X29" i="136"/>
  <c r="Z29" i="136"/>
  <c r="Y29" i="136"/>
  <c r="X32" i="136"/>
  <c r="Z32" i="136"/>
  <c r="Y32" i="136"/>
  <c r="O14" i="64"/>
  <c r="AF18" i="64"/>
  <c r="AH18" i="64" s="1"/>
  <c r="I40" i="143"/>
  <c r="O40" i="143" s="1"/>
  <c r="AF9" i="64"/>
  <c r="AH9" i="64" s="1"/>
  <c r="O15" i="136"/>
  <c r="X15" i="136"/>
  <c r="Z15" i="136"/>
  <c r="Y15" i="136"/>
  <c r="AB19" i="64"/>
  <c r="AS19" i="64"/>
  <c r="AT19" i="64" s="1"/>
  <c r="AB12" i="64"/>
  <c r="AB8" i="64"/>
  <c r="AF19" i="64"/>
  <c r="AH19" i="64" s="1"/>
  <c r="AF20" i="64"/>
  <c r="AH20" i="64" s="1"/>
  <c r="AC8" i="64"/>
  <c r="AP8" i="64"/>
  <c r="AQ8" i="64" s="1"/>
  <c r="AF10" i="64"/>
  <c r="AH10" i="64" s="1"/>
  <c r="AF11" i="64"/>
  <c r="AH11" i="64" s="1"/>
  <c r="AL23" i="64"/>
  <c r="AM23" i="64" s="1"/>
  <c r="AL19" i="64"/>
  <c r="AM19" i="64" s="1"/>
  <c r="AC19" i="64"/>
  <c r="AP19" i="64"/>
  <c r="I40" i="33"/>
  <c r="T18" i="59"/>
  <c r="AC23" i="64"/>
  <c r="AP23" i="64"/>
  <c r="AQ23" i="64" s="1"/>
  <c r="AC12" i="64"/>
  <c r="AP12" i="64"/>
  <c r="AQ12" i="64" s="1"/>
  <c r="M40" i="64"/>
  <c r="S40" i="64" s="1"/>
  <c r="V17" i="137"/>
  <c r="Z17" i="137"/>
  <c r="W11" i="143"/>
  <c r="Y11" i="143" s="1"/>
  <c r="AC11" i="143"/>
  <c r="W14" i="143"/>
  <c r="Y14" i="143" s="1"/>
  <c r="AC14" i="143"/>
  <c r="V14" i="137"/>
  <c r="Z14" i="137"/>
  <c r="R19" i="64"/>
  <c r="T19" i="64" s="1"/>
  <c r="AL15" i="64"/>
  <c r="AM15" i="64" s="1"/>
  <c r="V9" i="137"/>
  <c r="Z9" i="137"/>
  <c r="L40" i="137"/>
  <c r="L40" i="30"/>
  <c r="AB14" i="30"/>
  <c r="AB40" i="30" s="1"/>
  <c r="AA12" i="136"/>
  <c r="L40" i="136"/>
  <c r="AL7" i="64"/>
  <c r="AM7" i="64" s="1"/>
  <c r="L40" i="64"/>
  <c r="K40" i="136"/>
  <c r="Q40" i="136" s="1"/>
  <c r="AA7" i="136"/>
  <c r="Q10" i="64"/>
  <c r="T10" i="64" s="1"/>
  <c r="AK8" i="64"/>
  <c r="AM8" i="64" s="1"/>
  <c r="K40" i="64"/>
  <c r="V16" i="137"/>
  <c r="Z16" i="137"/>
  <c r="K40" i="137"/>
  <c r="AA12" i="30"/>
  <c r="AA40" i="30" s="1"/>
  <c r="K40" i="30"/>
  <c r="Y26" i="136"/>
  <c r="X26" i="136"/>
  <c r="Z26" i="136"/>
  <c r="Y14" i="136"/>
  <c r="X14" i="136"/>
  <c r="Z14" i="136"/>
  <c r="P20" i="64"/>
  <c r="AG16" i="64"/>
  <c r="AH16" i="64" s="1"/>
  <c r="Z14" i="30"/>
  <c r="Z40" i="30" s="1"/>
  <c r="J40" i="30"/>
  <c r="J40" i="136"/>
  <c r="P40" i="136" s="1"/>
  <c r="V12" i="136"/>
  <c r="AG7" i="64"/>
  <c r="AH7" i="64" s="1"/>
  <c r="J40" i="64"/>
  <c r="X36" i="136"/>
  <c r="Z36" i="136"/>
  <c r="Y36" i="136"/>
  <c r="Y25" i="136"/>
  <c r="X25" i="136"/>
  <c r="Z25" i="136"/>
  <c r="X22" i="136"/>
  <c r="Z22" i="136"/>
  <c r="Y22" i="136"/>
  <c r="Y31" i="136"/>
  <c r="X31" i="136"/>
  <c r="Z31" i="136"/>
  <c r="X24" i="136"/>
  <c r="Z24" i="136"/>
  <c r="Y24" i="136"/>
  <c r="X19" i="136"/>
  <c r="Z19" i="136"/>
  <c r="Y19" i="136"/>
  <c r="X7" i="136"/>
  <c r="Z7" i="136"/>
  <c r="Y7" i="136"/>
  <c r="X9" i="136"/>
  <c r="Z9" i="136"/>
  <c r="Y9" i="136"/>
  <c r="O19" i="64"/>
  <c r="AF14" i="64"/>
  <c r="AH14" i="64" s="1"/>
  <c r="I40" i="64"/>
  <c r="Y8" i="136"/>
  <c r="X8" i="136"/>
  <c r="Z8" i="136"/>
  <c r="Y7" i="30"/>
  <c r="Y40" i="30" s="1"/>
  <c r="I40" i="30"/>
  <c r="T18" i="64"/>
  <c r="AB18" i="64"/>
  <c r="AB13" i="64"/>
  <c r="AS13" i="64"/>
  <c r="AT13" i="64" s="1"/>
  <c r="S8" i="64"/>
  <c r="AB16" i="64"/>
  <c r="R17" i="137"/>
  <c r="T17" i="137" s="1"/>
  <c r="W17" i="137"/>
  <c r="Y17" i="137"/>
  <c r="R19" i="143"/>
  <c r="T19" i="143" s="1"/>
  <c r="AB19" i="143"/>
  <c r="W53" i="135"/>
  <c r="W34" i="135" s="1"/>
  <c r="W45" i="135"/>
  <c r="W26" i="135" s="1"/>
  <c r="W54" i="135"/>
  <c r="W35" i="135" s="1"/>
  <c r="S15" i="64"/>
  <c r="AB23" i="64"/>
  <c r="AB25" i="143"/>
  <c r="R25" i="143"/>
  <c r="T14" i="30"/>
  <c r="Q28" i="143"/>
  <c r="T28" i="143" s="1"/>
  <c r="V28" i="143"/>
  <c r="X28" i="143" s="1"/>
  <c r="Z28" i="143"/>
  <c r="W28" i="137"/>
  <c r="Y28" i="137"/>
  <c r="Q28" i="137"/>
  <c r="T28" i="137" s="1"/>
  <c r="Q27" i="143"/>
  <c r="T27" i="143" s="1"/>
  <c r="Z27" i="143"/>
  <c r="S13" i="64"/>
  <c r="AB26" i="64"/>
  <c r="AS26" i="64"/>
  <c r="AT26" i="64" s="1"/>
  <c r="AR21" i="64"/>
  <c r="AQ21" i="64" s="1"/>
  <c r="AR19" i="64"/>
  <c r="AQ19" i="64" s="1"/>
  <c r="AD40" i="30"/>
  <c r="AR20" i="64"/>
  <c r="AQ20" i="64" s="1"/>
  <c r="R14" i="143"/>
  <c r="AB14" i="143"/>
  <c r="T20" i="33"/>
  <c r="Y20" i="33"/>
  <c r="Q35" i="143"/>
  <c r="T35" i="143" s="1"/>
  <c r="V35" i="143"/>
  <c r="X35" i="143" s="1"/>
  <c r="Z35" i="143"/>
  <c r="Q35" i="137"/>
  <c r="T35" i="137" s="1"/>
  <c r="W35" i="137"/>
  <c r="Y35" i="137"/>
  <c r="T26" i="33"/>
  <c r="X33" i="33"/>
  <c r="U24" i="135"/>
  <c r="R24" i="135"/>
  <c r="R25" i="135"/>
  <c r="U25" i="135"/>
  <c r="U28" i="135"/>
  <c r="R28" i="135"/>
  <c r="R31" i="135"/>
  <c r="U31" i="135"/>
  <c r="U30" i="135"/>
  <c r="R30" i="135"/>
  <c r="R27" i="135"/>
  <c r="U27" i="135"/>
  <c r="R29" i="135"/>
  <c r="U29" i="135"/>
  <c r="R37" i="135"/>
  <c r="U37" i="135"/>
  <c r="AS10" i="64"/>
  <c r="AT10" i="64" s="1"/>
  <c r="AS16" i="64"/>
  <c r="AT16" i="64" s="1"/>
  <c r="AS11" i="64"/>
  <c r="AT11" i="64" s="1"/>
  <c r="AS12" i="64"/>
  <c r="AT12" i="64" s="1"/>
  <c r="Y16" i="33"/>
  <c r="Y19" i="33"/>
  <c r="T8" i="33"/>
  <c r="Y12" i="33"/>
  <c r="X7" i="33"/>
  <c r="R21" i="143"/>
  <c r="T21" i="143" s="1"/>
  <c r="V21" i="143"/>
  <c r="X21" i="143" s="1"/>
  <c r="AB21" i="143"/>
  <c r="W21" i="137"/>
  <c r="Y21" i="137"/>
  <c r="R21" i="137"/>
  <c r="T21" i="137" s="1"/>
  <c r="Q17" i="143"/>
  <c r="T17" i="143" s="1"/>
  <c r="Z17" i="143"/>
  <c r="X16" i="33"/>
  <c r="Z7" i="33"/>
  <c r="Y7" i="33"/>
  <c r="T7" i="59"/>
  <c r="AS7" i="64"/>
  <c r="AT7" i="64" s="1"/>
  <c r="S18" i="64"/>
  <c r="AA17" i="64" s="1"/>
  <c r="X27" i="143"/>
  <c r="AB27" i="143"/>
  <c r="AB15" i="143"/>
  <c r="Y31" i="33"/>
  <c r="Y9" i="33"/>
  <c r="Y23" i="33"/>
  <c r="Y30" i="33"/>
  <c r="X15" i="33"/>
  <c r="Y26" i="33"/>
  <c r="X9" i="33"/>
  <c r="Y24" i="33"/>
  <c r="Y18" i="33"/>
  <c r="Y8" i="33"/>
  <c r="X27" i="33"/>
  <c r="X28" i="33"/>
  <c r="Z30" i="33"/>
  <c r="Z9" i="33"/>
  <c r="Y13" i="33"/>
  <c r="X24" i="33"/>
  <c r="R27" i="137"/>
  <c r="T27" i="137" s="1"/>
  <c r="W27" i="137"/>
  <c r="Y27" i="137"/>
  <c r="Q15" i="143"/>
  <c r="T15" i="143" s="1"/>
  <c r="V15" i="143"/>
  <c r="X15" i="143" s="1"/>
  <c r="Z15" i="143"/>
  <c r="Q18" i="137"/>
  <c r="T18" i="137" s="1"/>
  <c r="W18" i="137"/>
  <c r="Y18" i="137"/>
  <c r="Q14" i="137"/>
  <c r="T14" i="137" s="1"/>
  <c r="W14" i="137"/>
  <c r="Y14" i="137"/>
  <c r="Q14" i="143"/>
  <c r="T14" i="143" s="1"/>
  <c r="V14" i="143"/>
  <c r="X14" i="143" s="1"/>
  <c r="Z14" i="143"/>
  <c r="X18" i="33"/>
  <c r="Z16" i="33"/>
  <c r="X17" i="33"/>
  <c r="Y17" i="33"/>
  <c r="Y29" i="33"/>
  <c r="Y27" i="33"/>
  <c r="Z23" i="33"/>
  <c r="Z31" i="33"/>
  <c r="Z24" i="33"/>
  <c r="Z17" i="33"/>
  <c r="X25" i="33"/>
  <c r="Y10" i="33"/>
  <c r="X10" i="33"/>
  <c r="Z10" i="33"/>
  <c r="AS35" i="64"/>
  <c r="AT35" i="64" s="1"/>
  <c r="AS32" i="64"/>
  <c r="AT32" i="64" s="1"/>
  <c r="R12" i="143"/>
  <c r="AB12" i="143"/>
  <c r="X13" i="33"/>
  <c r="Q16" i="137"/>
  <c r="T16" i="137" s="1"/>
  <c r="W16" i="137"/>
  <c r="Y16" i="137"/>
  <c r="Z28" i="33"/>
  <c r="X29" i="33"/>
  <c r="Q12" i="143"/>
  <c r="T12" i="143" s="1"/>
  <c r="V12" i="143"/>
  <c r="X12" i="143" s="1"/>
  <c r="Z12" i="143"/>
  <c r="Q9" i="137"/>
  <c r="T9" i="137" s="1"/>
  <c r="W9" i="137"/>
  <c r="Y9" i="137"/>
  <c r="AS18" i="64"/>
  <c r="AT18" i="64" s="1"/>
  <c r="AS23" i="64"/>
  <c r="AT23" i="64" s="1"/>
  <c r="AS8" i="64"/>
  <c r="AT8" i="64" s="1"/>
  <c r="L33" i="148"/>
  <c r="K50" i="148" s="1"/>
  <c r="S40" i="41"/>
  <c r="AS24" i="64"/>
  <c r="AT24" i="64" s="1"/>
  <c r="AS36" i="64"/>
  <c r="AT36" i="64" s="1"/>
  <c r="AS22" i="64"/>
  <c r="AT22" i="64" s="1"/>
  <c r="G40" i="143"/>
  <c r="S40" i="143" s="1"/>
  <c r="S15" i="143"/>
  <c r="S18" i="137"/>
  <c r="G40" i="137"/>
  <c r="S40" i="137" s="1"/>
  <c r="S10" i="59"/>
  <c r="G40" i="59"/>
  <c r="S40" i="59" s="1"/>
  <c r="G40" i="136"/>
  <c r="S40" i="136" s="1"/>
  <c r="S24" i="136"/>
  <c r="G40" i="33"/>
  <c r="S40" i="33" s="1"/>
  <c r="S19" i="30"/>
  <c r="AC19" i="30" s="1"/>
  <c r="AC40" i="30" s="1"/>
  <c r="G40" i="30"/>
  <c r="S40" i="30" s="1"/>
  <c r="Z39" i="33"/>
  <c r="Y39" i="33"/>
  <c r="V31" i="143"/>
  <c r="X31" i="143" s="1"/>
  <c r="AB31" i="143"/>
  <c r="R31" i="143"/>
  <c r="T31" i="143" s="1"/>
  <c r="R31" i="137"/>
  <c r="T31" i="137" s="1"/>
  <c r="W31" i="137"/>
  <c r="Y31" i="137"/>
  <c r="F40" i="136"/>
  <c r="R11" i="136"/>
  <c r="T11" i="136" s="1"/>
  <c r="F40" i="64"/>
  <c r="F40" i="30"/>
  <c r="R40" i="30" s="1"/>
  <c r="R24" i="30"/>
  <c r="T24" i="30" s="1"/>
  <c r="R12" i="137"/>
  <c r="T12" i="137" s="1"/>
  <c r="W12" i="137"/>
  <c r="Y12" i="137"/>
  <c r="F40" i="137"/>
  <c r="R40" i="137" s="1"/>
  <c r="Y21" i="33"/>
  <c r="F40" i="33"/>
  <c r="R40" i="33" s="1"/>
  <c r="R9" i="59"/>
  <c r="T9" i="59" s="1"/>
  <c r="F40" i="59"/>
  <c r="R40" i="59" s="1"/>
  <c r="W30" i="137"/>
  <c r="Y30" i="137"/>
  <c r="Q30" i="137"/>
  <c r="T30" i="137" s="1"/>
  <c r="Z26" i="33"/>
  <c r="X26" i="33"/>
  <c r="Z24" i="143"/>
  <c r="Q24" i="143"/>
  <c r="T24" i="143" s="1"/>
  <c r="V24" i="143"/>
  <c r="X24" i="143" s="1"/>
  <c r="X14" i="33"/>
  <c r="W24" i="137"/>
  <c r="Y24" i="137"/>
  <c r="Q24" i="137"/>
  <c r="T24" i="137" s="1"/>
  <c r="E40" i="64"/>
  <c r="Q40" i="64" s="1"/>
  <c r="E40" i="30"/>
  <c r="Q40" i="30" s="1"/>
  <c r="Q8" i="30"/>
  <c r="T8" i="30" s="1"/>
  <c r="W25" i="137"/>
  <c r="Y25" i="137"/>
  <c r="E40" i="137"/>
  <c r="Q40" i="137" s="1"/>
  <c r="Q25" i="137"/>
  <c r="T25" i="137" s="1"/>
  <c r="E40" i="41"/>
  <c r="Q40" i="41" s="1"/>
  <c r="Q25" i="143"/>
  <c r="T25" i="143" s="1"/>
  <c r="V25" i="143"/>
  <c r="X25" i="143" s="1"/>
  <c r="Z25" i="143"/>
  <c r="E40" i="143"/>
  <c r="Q40" i="143" s="1"/>
  <c r="T40" i="143" s="1"/>
  <c r="X22" i="33"/>
  <c r="E40" i="33"/>
  <c r="Q40" i="33" s="1"/>
  <c r="Q11" i="59"/>
  <c r="T11" i="59" s="1"/>
  <c r="E40" i="59"/>
  <c r="Q40" i="59" s="1"/>
  <c r="D40" i="64"/>
  <c r="P40" i="64" s="1"/>
  <c r="P14" i="143"/>
  <c r="D40" i="143"/>
  <c r="P40" i="143" s="1"/>
  <c r="D40" i="41"/>
  <c r="P40" i="41" s="1"/>
  <c r="P31" i="41"/>
  <c r="D40" i="137"/>
  <c r="P40" i="137" s="1"/>
  <c r="P14" i="137"/>
  <c r="P9" i="30"/>
  <c r="D40" i="30"/>
  <c r="P40" i="30" s="1"/>
  <c r="D40" i="33"/>
  <c r="P40" i="33" s="1"/>
  <c r="V37" i="33"/>
  <c r="X11" i="33" s="1"/>
  <c r="D40" i="59"/>
  <c r="P40" i="59" s="1"/>
  <c r="P13" i="59"/>
  <c r="X8" i="33"/>
  <c r="Z8" i="33"/>
  <c r="Y14" i="33"/>
  <c r="Z14" i="33"/>
  <c r="O8" i="136"/>
  <c r="C40" i="136"/>
  <c r="O40" i="136" s="1"/>
  <c r="C40" i="41"/>
  <c r="O40" i="41" s="1"/>
  <c r="C40" i="137"/>
  <c r="O40" i="137" s="1"/>
  <c r="O29" i="137"/>
  <c r="V34" i="33"/>
  <c r="Y33" i="33" s="1"/>
  <c r="C40" i="33"/>
  <c r="O40" i="33" s="1"/>
  <c r="O7" i="30"/>
  <c r="C40" i="30"/>
  <c r="O40" i="30" s="1"/>
  <c r="C40" i="64"/>
  <c r="O40" i="64" s="1"/>
  <c r="O27" i="59"/>
  <c r="C40" i="59"/>
  <c r="O40" i="59" s="1"/>
  <c r="Y25" i="33" l="1"/>
  <c r="Y28" i="33"/>
  <c r="R40" i="136"/>
  <c r="X11" i="136"/>
  <c r="Y11" i="136"/>
  <c r="Z11" i="136"/>
  <c r="Z34" i="33"/>
  <c r="Y34" i="33"/>
  <c r="T40" i="30"/>
  <c r="Y11" i="64"/>
  <c r="AA27" i="64"/>
  <c r="Y27" i="64"/>
  <c r="X20" i="136"/>
  <c r="Z20" i="136"/>
  <c r="Y20" i="136"/>
  <c r="AC40" i="64"/>
  <c r="AH30" i="64"/>
  <c r="AM22" i="64"/>
  <c r="AA24" i="64"/>
  <c r="Y24" i="64"/>
  <c r="Y30" i="64"/>
  <c r="AA30" i="64"/>
  <c r="R32" i="135"/>
  <c r="Z33" i="33"/>
  <c r="V19" i="33"/>
  <c r="Y17" i="64"/>
  <c r="AA22" i="64"/>
  <c r="Y22" i="64"/>
  <c r="T21" i="64"/>
  <c r="T40" i="41"/>
  <c r="AA10" i="64"/>
  <c r="Y10" i="64"/>
  <c r="Y37" i="136"/>
  <c r="X37" i="136"/>
  <c r="Z37" i="136"/>
  <c r="X17" i="136"/>
  <c r="Z17" i="136"/>
  <c r="Y17" i="136"/>
  <c r="Y21" i="64"/>
  <c r="AA21" i="64"/>
  <c r="X27" i="136"/>
  <c r="Z27" i="136"/>
  <c r="Y27" i="136"/>
  <c r="U33" i="135"/>
  <c r="AA15" i="64"/>
  <c r="Y15" i="64"/>
  <c r="AA20" i="64"/>
  <c r="Y20" i="64"/>
  <c r="AH17" i="64"/>
  <c r="AA9" i="64"/>
  <c r="Y9" i="64"/>
  <c r="Y25" i="64"/>
  <c r="AA25" i="64"/>
  <c r="R40" i="64"/>
  <c r="Y28" i="136"/>
  <c r="X28" i="136"/>
  <c r="Z28" i="136"/>
  <c r="AA19" i="64"/>
  <c r="Y19" i="64"/>
  <c r="Y8" i="64"/>
  <c r="AA8" i="64"/>
  <c r="T40" i="136"/>
  <c r="Y12" i="136"/>
  <c r="X12" i="136"/>
  <c r="Z12" i="136"/>
  <c r="Y14" i="64"/>
  <c r="AA14" i="64"/>
  <c r="Y13" i="64"/>
  <c r="AA13" i="64"/>
  <c r="Y16" i="64"/>
  <c r="AA16" i="64"/>
  <c r="U26" i="135"/>
  <c r="R26" i="135"/>
  <c r="R35" i="135"/>
  <c r="U35" i="135"/>
  <c r="U34" i="135"/>
  <c r="R34" i="135"/>
  <c r="AA23" i="64"/>
  <c r="Y23" i="64"/>
  <c r="T40" i="33"/>
  <c r="T40" i="137"/>
  <c r="Y18" i="64"/>
  <c r="AA18" i="64"/>
  <c r="Y26" i="64"/>
  <c r="AA26" i="64"/>
  <c r="Y12" i="64"/>
  <c r="AA12" i="64"/>
  <c r="Y7" i="64"/>
  <c r="AA7" i="64"/>
  <c r="Z13" i="33"/>
  <c r="Z18" i="33"/>
  <c r="T40" i="64"/>
  <c r="Z29" i="33"/>
  <c r="Z27" i="33"/>
  <c r="Z11" i="33"/>
  <c r="Z25" i="33"/>
  <c r="AB40" i="64"/>
  <c r="X12" i="33"/>
  <c r="Z12" i="33"/>
  <c r="T40" i="59"/>
  <c r="Z15" i="33"/>
  <c r="Y15" i="33"/>
  <c r="X21" i="33"/>
  <c r="X20" i="33" l="1"/>
  <c r="Z19" i="33"/>
  <c r="X19" i="33"/>
  <c r="Z20" i="33"/>
  <c r="Y40" i="64"/>
  <c r="AA40" i="64"/>
  <c r="Z21" i="33"/>
  <c r="Z22" i="33"/>
</calcChain>
</file>

<file path=xl/comments1.xml><?xml version="1.0" encoding="utf-8"?>
<comments xmlns="http://schemas.openxmlformats.org/spreadsheetml/2006/main">
  <authors>
    <author>Kostelecký Zdeněk</author>
  </authors>
  <commentList>
    <comment ref="N35" authorId="0">
      <text>
        <r>
          <rPr>
            <b/>
            <sz val="8"/>
            <color indexed="81"/>
            <rFont val="Tahoma"/>
            <family val="2"/>
            <charset val="238"/>
          </rPr>
          <t>Kostelecký Zdeněk:</t>
        </r>
        <r>
          <rPr>
            <sz val="8"/>
            <color indexed="81"/>
            <rFont val="Tahoma"/>
            <family val="2"/>
            <charset val="238"/>
          </rPr>
          <t xml:space="preserve">
Body - rozdíl jara proti podzimu</t>
        </r>
      </text>
    </comment>
  </commentList>
</comments>
</file>

<file path=xl/connections.xml><?xml version="1.0" encoding="utf-8"?>
<connections xmlns="http://schemas.openxmlformats.org/spreadsheetml/2006/main">
  <connection id="1" name="Připojení" type="4" refreshedVersion="2" background="1" saveData="1">
    <webPr sourceData="1" parsePre="1" consecutive="1" xl2000="1" url="http://vysledky.lidovky.cz/fotbal/fotbal_rozpis_v08.php?id_soutez=1138&amp;id_session=" htmlTables="1">
      <tables count="1">
        <x v="7"/>
      </tables>
    </webPr>
  </connection>
  <connection id="2" name="Připojení1" type="4" refreshedVersion="4" background="1" saveData="1">
    <webPr sourceData="1" parsePre="1" consecutive="1" xl2000="1" url="http://nv.fotbal.cz/domaci-souteze/kao/jihocesky/souteze.asp?soutez=310A3D&amp;show=Los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<sst xmlns="http://schemas.openxmlformats.org/spreadsheetml/2006/main" count="6303" uniqueCount="1416">
  <si>
    <t>Branky</t>
  </si>
  <si>
    <t>Pozn.</t>
  </si>
  <si>
    <t>J m é n o</t>
  </si>
  <si>
    <t>odehraná</t>
  </si>
  <si>
    <t>střídání</t>
  </si>
  <si>
    <t>Chvátal Jan</t>
  </si>
  <si>
    <t>Počet odehraných kol:</t>
  </si>
  <si>
    <t>:</t>
  </si>
  <si>
    <t>Body</t>
  </si>
  <si>
    <t>Nahrání</t>
  </si>
  <si>
    <t>ŽK/ČK</t>
  </si>
  <si>
    <t>Bastl Pavel</t>
  </si>
  <si>
    <t>Habr Stanislav</t>
  </si>
  <si>
    <t>Tresty</t>
  </si>
  <si>
    <t>Utkání</t>
  </si>
  <si>
    <t>vstřelené</t>
  </si>
  <si>
    <t>A</t>
  </si>
  <si>
    <t>PokornýVáclav</t>
  </si>
  <si>
    <t>od.+stř</t>
  </si>
  <si>
    <t>Suma</t>
  </si>
  <si>
    <t>Základní sestava</t>
  </si>
  <si>
    <t>Střídání</t>
  </si>
  <si>
    <t>Nahrávky</t>
  </si>
  <si>
    <t>Celkem</t>
  </si>
  <si>
    <t>Jméno/kolo</t>
  </si>
  <si>
    <t>z tohoČK</t>
  </si>
  <si>
    <t>branky</t>
  </si>
  <si>
    <t>nahrávky</t>
  </si>
  <si>
    <t>Habr Jiří</t>
  </si>
  <si>
    <t>četnost branek</t>
  </si>
  <si>
    <t>četnost nahrávek</t>
  </si>
  <si>
    <t>min/branka</t>
  </si>
  <si>
    <t>min/nahr.</t>
  </si>
  <si>
    <t>branky+ nahrávky</t>
  </si>
  <si>
    <t xml:space="preserve">branky </t>
  </si>
  <si>
    <t>min/bod</t>
  </si>
  <si>
    <t>Koupil Petr</t>
  </si>
  <si>
    <t>+</t>
  </si>
  <si>
    <t>četnost</t>
  </si>
  <si>
    <t>četnost (B+N)-bodů</t>
  </si>
  <si>
    <t>celkem</t>
  </si>
  <si>
    <t>Rekapitulace</t>
  </si>
  <si>
    <t>četnost (branky,nahrávky,branky+ nahrávky) v minutách</t>
  </si>
  <si>
    <t>Piler Tomáš</t>
  </si>
  <si>
    <t>Urbánek Pavel</t>
  </si>
  <si>
    <t>hráč</t>
  </si>
  <si>
    <t>žluté</t>
  </si>
  <si>
    <t>červené</t>
  </si>
  <si>
    <t>Šťastný Martin</t>
  </si>
  <si>
    <t>ČK</t>
  </si>
  <si>
    <t>V</t>
  </si>
  <si>
    <t>R</t>
  </si>
  <si>
    <t>P</t>
  </si>
  <si>
    <t>PB</t>
  </si>
  <si>
    <t>PZ</t>
  </si>
  <si>
    <t>VG:OG</t>
  </si>
  <si>
    <t>+/-</t>
  </si>
  <si>
    <t>Novák Vojta</t>
  </si>
  <si>
    <t>Habr Vojta</t>
  </si>
  <si>
    <t>ŽK</t>
  </si>
  <si>
    <t xml:space="preserve">Tabulka </t>
  </si>
  <si>
    <t xml:space="preserve"> -</t>
  </si>
  <si>
    <t>Vychytil Jan</t>
  </si>
  <si>
    <t>1.B třída - skupina D - Jihočeský kraj</t>
  </si>
  <si>
    <t>Poř.</t>
  </si>
  <si>
    <t>BODY:</t>
  </si>
  <si>
    <t>KARTY :</t>
  </si>
  <si>
    <t>Střídání :</t>
  </si>
  <si>
    <t>Sestava :</t>
  </si>
  <si>
    <t>Plachý Karel</t>
  </si>
  <si>
    <t>1.</t>
  </si>
  <si>
    <t>2.</t>
  </si>
  <si>
    <t>3.</t>
  </si>
  <si>
    <t>Tým</t>
  </si>
  <si>
    <t>Fotbal &gt; muži &gt; Jihočeský kraj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</si>
  <si>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</si>
  <si>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</si>
  <si>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</si>
  <si>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</si>
  <si>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</si>
  <si>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</si>
  <si>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</si>
  <si>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</si>
  <si>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</si>
  <si>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</si>
  <si>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</si>
  <si>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TRENÉR:</t>
  </si>
  <si>
    <t xml:space="preserve">B </t>
  </si>
  <si>
    <t>Z</t>
  </si>
  <si>
    <t>Skóre</t>
  </si>
  <si>
    <t>B</t>
  </si>
  <si>
    <t>Body-jaro</t>
  </si>
  <si>
    <t>Data pro Jaro</t>
  </si>
  <si>
    <t>Body-podzim</t>
  </si>
  <si>
    <t>PN</t>
  </si>
  <si>
    <t>PO</t>
  </si>
  <si>
    <t>PS</t>
  </si>
  <si>
    <t>PK</t>
  </si>
  <si>
    <t>JO</t>
  </si>
  <si>
    <t>JS</t>
  </si>
  <si>
    <t>JB</t>
  </si>
  <si>
    <t>JN</t>
  </si>
  <si>
    <t>JK</t>
  </si>
  <si>
    <t>K</t>
  </si>
  <si>
    <t xml:space="preserve">O </t>
  </si>
  <si>
    <t xml:space="preserve">S </t>
  </si>
  <si>
    <t xml:space="preserve">N </t>
  </si>
  <si>
    <t>BODY</t>
  </si>
  <si>
    <t>JMÉNO</t>
  </si>
  <si>
    <t>četnost/bod</t>
  </si>
  <si>
    <t>četnost/branka</t>
  </si>
  <si>
    <t>četnost/nahrávka</t>
  </si>
  <si>
    <t>kolo</t>
  </si>
  <si>
    <t>Stát: Česko   Kraj: Jihočeský</t>
  </si>
  <si>
    <t>skore utkání</t>
  </si>
  <si>
    <t>body</t>
  </si>
  <si>
    <t>bp</t>
  </si>
  <si>
    <t>podzim</t>
  </si>
  <si>
    <t>Slavonice-Třebětice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</si>
  <si>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</si>
  <si>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</si>
  <si>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</si>
  <si>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</si>
  <si>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</si>
  <si>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</si>
  <si>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</si>
  <si>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</si>
  <si>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</si>
  <si>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</si>
  <si>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</si>
  <si>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jaro</t>
  </si>
  <si>
    <t>dat.</t>
  </si>
  <si>
    <t>utkání</t>
  </si>
  <si>
    <t>skore</t>
  </si>
  <si>
    <t>SOUTĚŽ 2010/2011</t>
  </si>
  <si>
    <t>Podzim 2010</t>
  </si>
  <si>
    <t>Jaro 2011</t>
  </si>
  <si>
    <t xml:space="preserve">  TABULKA DOMA</t>
  </si>
  <si>
    <t xml:space="preserve">Rk. </t>
  </si>
  <si>
    <t>Záp</t>
  </si>
  <si>
    <t>-</t>
  </si>
  <si>
    <t>Lomnice</t>
  </si>
  <si>
    <t>Slavonice</t>
  </si>
  <si>
    <t>Třebětice</t>
  </si>
  <si>
    <t>N. Včelnice</t>
  </si>
  <si>
    <t>K.Řečice</t>
  </si>
  <si>
    <t xml:space="preserve">  TABULKA VENKU</t>
  </si>
  <si>
    <t>B+N</t>
  </si>
  <si>
    <t>(Prav)</t>
  </si>
  <si>
    <t>Štolhof Zdeněk</t>
  </si>
  <si>
    <t>pozor ručně z AX - BG(43-56)</t>
  </si>
  <si>
    <t>kontrol</t>
  </si>
  <si>
    <t>funce na tabulku, ta je natvrdo</t>
  </si>
  <si>
    <t>překopírovat vlevo a seřadit dle H</t>
  </si>
  <si>
    <t>S vyhledat zprava  X až….AF</t>
  </si>
  <si>
    <t>funce rozdíl dole-nahoře</t>
  </si>
  <si>
    <t>Novák Bohumír</t>
  </si>
  <si>
    <t>odehráno</t>
  </si>
  <si>
    <t>Podzim 201010</t>
  </si>
  <si>
    <t>Krejčí Miroslav</t>
  </si>
  <si>
    <t>Jarní kolo  2012</t>
  </si>
  <si>
    <t>D.Bukovsko</t>
  </si>
  <si>
    <t>FC Třebětice A podzim 2011</t>
  </si>
  <si>
    <t>Příjmení, jméno</t>
  </si>
  <si>
    <t>Pokorný Václav</t>
  </si>
  <si>
    <t>Zamazal Jindřich</t>
  </si>
  <si>
    <t>Motivační program podzim 2011</t>
  </si>
  <si>
    <t>Trénink, zápas</t>
  </si>
  <si>
    <t>Omluvenky pouze telefonicky, ne SMS!!</t>
  </si>
  <si>
    <t>Neomluvená neúčast</t>
  </si>
  <si>
    <t>žlutá karta za nedisciplinovanost</t>
  </si>
  <si>
    <t>červená karta za nedisciplinovanost</t>
  </si>
  <si>
    <r>
      <t>48</t>
    </r>
    <r>
      <rPr>
        <sz val="8"/>
        <color indexed="12"/>
        <rFont val="Arial"/>
        <family val="2"/>
        <charset val="238"/>
      </rPr>
      <t xml:space="preserve"> bodů a více, prémie: </t>
    </r>
    <r>
      <rPr>
        <b/>
        <sz val="8"/>
        <color indexed="12"/>
        <rFont val="Arial"/>
        <family val="2"/>
        <charset val="238"/>
      </rPr>
      <t>večeře včetně nápojů.</t>
    </r>
  </si>
  <si>
    <r>
      <t xml:space="preserve">Před tréninkem sraz </t>
    </r>
    <r>
      <rPr>
        <b/>
        <sz val="8"/>
        <rFont val="Arial"/>
        <family val="2"/>
        <charset val="238"/>
      </rPr>
      <t>15 minut</t>
    </r>
    <r>
      <rPr>
        <sz val="8"/>
        <rFont val="Arial"/>
        <family val="2"/>
        <charset val="238"/>
      </rPr>
      <t xml:space="preserve">, v čas tréninku již budou všichni připraveni na hrací ploše. </t>
    </r>
  </si>
  <si>
    <r>
      <t xml:space="preserve">Před zápasem sraz </t>
    </r>
    <r>
      <rPr>
        <b/>
        <sz val="8"/>
        <rFont val="Arial"/>
        <family val="2"/>
        <charset val="238"/>
      </rPr>
      <t>60 minut.</t>
    </r>
  </si>
  <si>
    <t>45´</t>
  </si>
  <si>
    <t>61´</t>
  </si>
  <si>
    <t>90´</t>
  </si>
  <si>
    <t>88´</t>
  </si>
  <si>
    <t xml:space="preserve">  KŘÍŽOVÁ TABULKA</t>
  </si>
  <si>
    <t>53´</t>
  </si>
  <si>
    <t>65´</t>
  </si>
  <si>
    <t>82´</t>
  </si>
  <si>
    <t>84´</t>
  </si>
  <si>
    <t>55´</t>
  </si>
  <si>
    <t>79´</t>
  </si>
  <si>
    <t>70´</t>
  </si>
  <si>
    <t>73´</t>
  </si>
  <si>
    <t>83´</t>
  </si>
  <si>
    <t>80´</t>
  </si>
  <si>
    <t>41´</t>
  </si>
  <si>
    <t>60´</t>
  </si>
  <si>
    <t>72´</t>
  </si>
  <si>
    <t>suma</t>
  </si>
  <si>
    <t>N</t>
  </si>
  <si>
    <t>l</t>
  </si>
  <si>
    <t>86´</t>
  </si>
  <si>
    <t>68´</t>
  </si>
  <si>
    <t>Havlík Roman</t>
  </si>
  <si>
    <t>minuty</t>
  </si>
  <si>
    <t>doma</t>
  </si>
  <si>
    <t>venku</t>
  </si>
  <si>
    <t>Střídání:</t>
  </si>
  <si>
    <t>Kelbler Marek</t>
  </si>
  <si>
    <t>Havlík Martin</t>
  </si>
  <si>
    <t>64´</t>
  </si>
  <si>
    <t>Třebětice-K.Řečice</t>
  </si>
  <si>
    <t>Jarní část</t>
  </si>
  <si>
    <t>nahrání</t>
  </si>
  <si>
    <t>A3D - I.B třída mužů sk."D"</t>
  </si>
  <si>
    <t>Rozlosování soutěže 2012/2013 - podzim</t>
  </si>
  <si>
    <t>13. kolo 19.08.2012</t>
  </si>
  <si>
    <t>1. kolo 26.08.2012</t>
  </si>
  <si>
    <t>2. kolo 02.09.2012</t>
  </si>
  <si>
    <t>3. kolo 09.09.2012</t>
  </si>
  <si>
    <t>4. kolo 16.09.2012</t>
  </si>
  <si>
    <t>5. kolo 23.09.2012</t>
  </si>
  <si>
    <t>6. kolo 30.09.2012</t>
  </si>
  <si>
    <t>7. kolo 07.10.2012</t>
  </si>
  <si>
    <t>8. kolo 14.10.2012</t>
  </si>
  <si>
    <t>9. kolo 21.10.2012</t>
  </si>
  <si>
    <t>10. kolo 28.10.2012</t>
  </si>
  <si>
    <t>11. kolo 04.11.2012</t>
  </si>
  <si>
    <t>12. kolo 11.11.2012</t>
  </si>
  <si>
    <t xml:space="preserve">Zápas </t>
  </si>
  <si>
    <t>Domácí</t>
  </si>
  <si>
    <t>Hosté</t>
  </si>
  <si>
    <t>Termín</t>
  </si>
  <si>
    <t>Den</t>
  </si>
  <si>
    <t>Hřiště</t>
  </si>
  <si>
    <t>A3D1301</t>
  </si>
  <si>
    <t>18.08. 17:00</t>
  </si>
  <si>
    <t>A3D1302</t>
  </si>
  <si>
    <t>A3D1303</t>
  </si>
  <si>
    <t>Ml.Vožice</t>
  </si>
  <si>
    <t>Řepeč/Opařany</t>
  </si>
  <si>
    <t>19.08. 17:00</t>
  </si>
  <si>
    <t>A3D1304</t>
  </si>
  <si>
    <t>Jistebnice</t>
  </si>
  <si>
    <t>. . 00:00</t>
  </si>
  <si>
    <t>A3D1305</t>
  </si>
  <si>
    <t>Borotín</t>
  </si>
  <si>
    <t>Chotoviny</t>
  </si>
  <si>
    <t>A3D1306</t>
  </si>
  <si>
    <t>Malšice</t>
  </si>
  <si>
    <t>A3D1307</t>
  </si>
  <si>
    <t>Větrovy</t>
  </si>
  <si>
    <t>Met.Tábor</t>
  </si>
  <si>
    <t>A3D0101</t>
  </si>
  <si>
    <t>25.08. 17:00</t>
  </si>
  <si>
    <t>A3D0102</t>
  </si>
  <si>
    <t>A3D0103</t>
  </si>
  <si>
    <t>A3D0104</t>
  </si>
  <si>
    <t>A3D0105</t>
  </si>
  <si>
    <t>26.08. 00:00</t>
  </si>
  <si>
    <t>A3D0106</t>
  </si>
  <si>
    <t>A3D0107</t>
  </si>
  <si>
    <t>A3D0201</t>
  </si>
  <si>
    <t>01.09. 17:00</t>
  </si>
  <si>
    <t>A3D0202</t>
  </si>
  <si>
    <t>02.09. 17:00</t>
  </si>
  <si>
    <t>A3D0203</t>
  </si>
  <si>
    <t>A3D0204</t>
  </si>
  <si>
    <t>A3D0205</t>
  </si>
  <si>
    <t>A3D0206</t>
  </si>
  <si>
    <t>A3D0207</t>
  </si>
  <si>
    <t>A3D0301</t>
  </si>
  <si>
    <t>09.09. 15:00</t>
  </si>
  <si>
    <t>A3D0302</t>
  </si>
  <si>
    <t>08.09. 17:00</t>
  </si>
  <si>
    <t>A3D0303</t>
  </si>
  <si>
    <t>A3D0304</t>
  </si>
  <si>
    <t>09.09. 00:00</t>
  </si>
  <si>
    <t>A3D0305</t>
  </si>
  <si>
    <t>A3D0306</t>
  </si>
  <si>
    <t>A3D0307</t>
  </si>
  <si>
    <t>A3D0401</t>
  </si>
  <si>
    <t>15.09. 16:30</t>
  </si>
  <si>
    <t>A3D0402</t>
  </si>
  <si>
    <t>A3D0403</t>
  </si>
  <si>
    <t>A3D0404</t>
  </si>
  <si>
    <t>A3D0405</t>
  </si>
  <si>
    <t>A3D0406</t>
  </si>
  <si>
    <t>A3D0407</t>
  </si>
  <si>
    <t>16.09. 15:00</t>
  </si>
  <si>
    <t>A3D0501</t>
  </si>
  <si>
    <t>22.09. 16:30</t>
  </si>
  <si>
    <t>A3D0502</t>
  </si>
  <si>
    <t>A3D0503</t>
  </si>
  <si>
    <t>23.09. 00:00</t>
  </si>
  <si>
    <t>A3D0504</t>
  </si>
  <si>
    <t>A3D0505</t>
  </si>
  <si>
    <t>A3D0506</t>
  </si>
  <si>
    <t>A3D0507</t>
  </si>
  <si>
    <t>23.09. 16:30</t>
  </si>
  <si>
    <t>A3D0601</t>
  </si>
  <si>
    <t>29.09. 16:30</t>
  </si>
  <si>
    <t>A3D0602</t>
  </si>
  <si>
    <t>A3D0603</t>
  </si>
  <si>
    <t>A3D0604</t>
  </si>
  <si>
    <t>A3D0605</t>
  </si>
  <si>
    <t>A3D0606</t>
  </si>
  <si>
    <t>30.09. 15:00</t>
  </si>
  <si>
    <t>A3D0607</t>
  </si>
  <si>
    <t>A3D0701</t>
  </si>
  <si>
    <t>06.10. 16:00</t>
  </si>
  <si>
    <t>A3D0702</t>
  </si>
  <si>
    <t>07.10. 00:00</t>
  </si>
  <si>
    <t>A3D0703</t>
  </si>
  <si>
    <t>A3D0704</t>
  </si>
  <si>
    <t>A3D0705</t>
  </si>
  <si>
    <t>A3D0706</t>
  </si>
  <si>
    <t>07.10. 16:00</t>
  </si>
  <si>
    <t>A3D0707</t>
  </si>
  <si>
    <t>A3D0801</t>
  </si>
  <si>
    <t>13.10. 16:00</t>
  </si>
  <si>
    <t>A3D0802</t>
  </si>
  <si>
    <t>A3D0803</t>
  </si>
  <si>
    <t>A3D0804</t>
  </si>
  <si>
    <t>A3D0805</t>
  </si>
  <si>
    <t>14.10. 15:00</t>
  </si>
  <si>
    <t>A3D0806</t>
  </si>
  <si>
    <t>A3D0807</t>
  </si>
  <si>
    <t>A3D0901</t>
  </si>
  <si>
    <t>21.10. 00:00</t>
  </si>
  <si>
    <t>A3D0902</t>
  </si>
  <si>
    <t>20.10. 15:30</t>
  </si>
  <si>
    <t>A3D0903</t>
  </si>
  <si>
    <t>A3D0904</t>
  </si>
  <si>
    <t>A3D0905</t>
  </si>
  <si>
    <t>21.10. 15:30</t>
  </si>
  <si>
    <t>A3D0906</t>
  </si>
  <si>
    <t>A3D0907</t>
  </si>
  <si>
    <t>A3D1001</t>
  </si>
  <si>
    <t>27.10. 14:30</t>
  </si>
  <si>
    <t>A3D1002</t>
  </si>
  <si>
    <t>A3D1003</t>
  </si>
  <si>
    <t>A3D1004</t>
  </si>
  <si>
    <t>28.10. 14:30</t>
  </si>
  <si>
    <t>A3D1005</t>
  </si>
  <si>
    <t>A3D1006</t>
  </si>
  <si>
    <t>A3D1007</t>
  </si>
  <si>
    <t>28.10. 00:00</t>
  </si>
  <si>
    <t>A3D1101</t>
  </si>
  <si>
    <t>03.11. 14:00</t>
  </si>
  <si>
    <t>A3D1102</t>
  </si>
  <si>
    <t>A3D1103</t>
  </si>
  <si>
    <t>A3D1104</t>
  </si>
  <si>
    <t>04.11. 14:00</t>
  </si>
  <si>
    <t>A3D1105</t>
  </si>
  <si>
    <t>A3D1106</t>
  </si>
  <si>
    <t>A3D1107</t>
  </si>
  <si>
    <t>A3D1201</t>
  </si>
  <si>
    <t>10.11. 14:00</t>
  </si>
  <si>
    <t>A3D1202</t>
  </si>
  <si>
    <t>A3D1203</t>
  </si>
  <si>
    <t>11.11. 14:00</t>
  </si>
  <si>
    <t>A3D1204</t>
  </si>
  <si>
    <t>A3D1205</t>
  </si>
  <si>
    <t>A3D1206</t>
  </si>
  <si>
    <t>11.11. 00:00</t>
  </si>
  <si>
    <t>A3D1207</t>
  </si>
  <si>
    <t>25.08.</t>
  </si>
  <si>
    <t>09.09.</t>
  </si>
  <si>
    <t>16.09.</t>
  </si>
  <si>
    <t>30.09.</t>
  </si>
  <si>
    <t>14.10.</t>
  </si>
  <si>
    <t>28.10.</t>
  </si>
  <si>
    <t>11.11.</t>
  </si>
  <si>
    <t>18.08.</t>
  </si>
  <si>
    <t>01.09.</t>
  </si>
  <si>
    <t>22.09.</t>
  </si>
  <si>
    <t>06.10.</t>
  </si>
  <si>
    <t>20.10.</t>
  </si>
  <si>
    <t>04.11.</t>
  </si>
  <si>
    <t>Třebětice-Lomnice</t>
  </si>
  <si>
    <t>Lomnice-Třebětice</t>
  </si>
  <si>
    <t>Třebětice-Slavonice</t>
  </si>
  <si>
    <t>K.Řečice-Třebětice</t>
  </si>
  <si>
    <t>Utkání 1. kola</t>
  </si>
  <si>
    <t>Chvátal Tomáš</t>
  </si>
  <si>
    <t>---</t>
  </si>
  <si>
    <t>77´</t>
  </si>
  <si>
    <t>nehráno</t>
  </si>
  <si>
    <t>54´</t>
  </si>
  <si>
    <t>33´</t>
  </si>
  <si>
    <t>Havlík Vojta</t>
  </si>
  <si>
    <t>A3D1403</t>
  </si>
  <si>
    <t>SO</t>
  </si>
  <si>
    <t>A3D1506</t>
  </si>
  <si>
    <t>NE</t>
  </si>
  <si>
    <t>A3D1707</t>
  </si>
  <si>
    <t>A3D1602</t>
  </si>
  <si>
    <t>Chvátal Patrik</t>
  </si>
  <si>
    <t>67´</t>
  </si>
  <si>
    <t>A3D1801</t>
  </si>
  <si>
    <t>A3D1907</t>
  </si>
  <si>
    <t>A3D2002</t>
  </si>
  <si>
    <t>VB</t>
  </si>
  <si>
    <t>NA</t>
  </si>
  <si>
    <t>Jméno</t>
  </si>
  <si>
    <t>hra</t>
  </si>
  <si>
    <t>stř.jméno</t>
  </si>
  <si>
    <t>jméno</t>
  </si>
  <si>
    <t>celk.</t>
  </si>
  <si>
    <t>Branky a nahrávky</t>
  </si>
  <si>
    <t>Karty</t>
  </si>
  <si>
    <t>základní sestava a střídání</t>
  </si>
  <si>
    <t>A3D2106</t>
  </si>
  <si>
    <t>A3D2203</t>
  </si>
  <si>
    <t>A3D2305</t>
  </si>
  <si>
    <t>A3D2404</t>
  </si>
  <si>
    <t>A3D2501</t>
  </si>
  <si>
    <t>A3D2502</t>
  </si>
  <si>
    <t>A3D2503</t>
  </si>
  <si>
    <t>A3D2504</t>
  </si>
  <si>
    <t>A3D2505</t>
  </si>
  <si>
    <t>A3D2506</t>
  </si>
  <si>
    <t>A3D2507</t>
  </si>
  <si>
    <t>A3D2601</t>
  </si>
  <si>
    <t>A3D2602</t>
  </si>
  <si>
    <t>A3D2603</t>
  </si>
  <si>
    <t>A3D2604</t>
  </si>
  <si>
    <t>A3D2605</t>
  </si>
  <si>
    <t>A3D2606</t>
  </si>
  <si>
    <t>A3D2607</t>
  </si>
  <si>
    <t>Bastl Vojta</t>
  </si>
  <si>
    <t>N.Včelnice-Třebětice</t>
  </si>
  <si>
    <t>Třebětice-Č.Velenice</t>
  </si>
  <si>
    <t>Soběslav-Třebětice</t>
  </si>
  <si>
    <t>Třebětice-Ledenice</t>
  </si>
  <si>
    <t>N.Bystřice-Třebětice</t>
  </si>
  <si>
    <t>Lišov-Třebětice</t>
  </si>
  <si>
    <t>J. Hradec"B-Třebětice</t>
  </si>
  <si>
    <t>Klikov-Třebětice</t>
  </si>
  <si>
    <t>Třebětice-Temelín</t>
  </si>
  <si>
    <t>Podzim 2013</t>
  </si>
  <si>
    <t>Jaro 2014</t>
  </si>
  <si>
    <t>Myslkovice</t>
  </si>
  <si>
    <t>Ledenice</t>
  </si>
  <si>
    <t>Č.Velenice</t>
  </si>
  <si>
    <t>24.08. 17:00</t>
  </si>
  <si>
    <t>N.Včelnice</t>
  </si>
  <si>
    <t>N.Bystřice</t>
  </si>
  <si>
    <t>Temelín</t>
  </si>
  <si>
    <t>Klikov</t>
  </si>
  <si>
    <t>Lišov</t>
  </si>
  <si>
    <t>Suchdol</t>
  </si>
  <si>
    <t>J. Hradec"B</t>
  </si>
  <si>
    <t>31.08. 17:00</t>
  </si>
  <si>
    <t>07.09. 17:00</t>
  </si>
  <si>
    <t>21.09. 16:30</t>
  </si>
  <si>
    <t>28.09. 16:30</t>
  </si>
  <si>
    <t>05.10. 16:00</t>
  </si>
  <si>
    <t>12.10. 16:00</t>
  </si>
  <si>
    <t>19.10. 15:30</t>
  </si>
  <si>
    <t>26.10. 14:30</t>
  </si>
  <si>
    <t>02.11. 14:00</t>
  </si>
  <si>
    <t>09.11. 14:00</t>
  </si>
  <si>
    <t>17.08. 17:00</t>
  </si>
  <si>
    <t>Temelín-Třebětice</t>
  </si>
  <si>
    <t>Třebětice-N.Včelnice</t>
  </si>
  <si>
    <t>Č.Velenice-Třebětice</t>
  </si>
  <si>
    <t>Třebětice-Soběslav</t>
  </si>
  <si>
    <t>Ledenice-Třebětice</t>
  </si>
  <si>
    <t>14.09.</t>
  </si>
  <si>
    <t>Třebětice-N.Bystřice</t>
  </si>
  <si>
    <t>05.10.</t>
  </si>
  <si>
    <t>Třebětice-Lišov</t>
  </si>
  <si>
    <t>19.10.</t>
  </si>
  <si>
    <t>Třebětice-J. Hradec"B</t>
  </si>
  <si>
    <t>Suchdol-Třebětice</t>
  </si>
  <si>
    <t>Třebětice-Klikov</t>
  </si>
  <si>
    <t>Třebětice-Suchdo</t>
  </si>
  <si>
    <t>PODZIM 2013</t>
  </si>
  <si>
    <t>JARO 2014</t>
  </si>
  <si>
    <t>ročník 2013/14</t>
  </si>
  <si>
    <t>Soběslav"B</t>
  </si>
  <si>
    <t>Havlík R.</t>
  </si>
  <si>
    <t>Výsledky utkání 3.kola</t>
  </si>
  <si>
    <t>Jahoda Martin</t>
  </si>
  <si>
    <t>Jindra Damián</t>
  </si>
  <si>
    <t>85´</t>
  </si>
  <si>
    <t>Mašát Pavel</t>
  </si>
  <si>
    <t>74´</t>
  </si>
  <si>
    <t>21.09.</t>
  </si>
  <si>
    <t>Švarc Petr</t>
  </si>
  <si>
    <t>75´</t>
  </si>
  <si>
    <t>36´</t>
  </si>
  <si>
    <t>56´</t>
  </si>
  <si>
    <t>30´</t>
  </si>
  <si>
    <t>4´</t>
  </si>
  <si>
    <t>23:23</t>
  </si>
  <si>
    <t>26.10.</t>
  </si>
  <si>
    <t>9´</t>
  </si>
  <si>
    <t>09.11.</t>
  </si>
  <si>
    <r>
      <t>Tabulka po podzimní části - p</t>
    </r>
    <r>
      <rPr>
        <b/>
        <sz val="8"/>
        <color indexed="12"/>
        <rFont val="Arial"/>
        <family val="2"/>
        <charset val="238"/>
      </rPr>
      <t>o 14.kolech</t>
    </r>
  </si>
  <si>
    <t>44:15</t>
  </si>
  <si>
    <t>32:33</t>
  </si>
  <si>
    <t>25:26</t>
  </si>
  <si>
    <t>28:15</t>
  </si>
  <si>
    <t>33:25</t>
  </si>
  <si>
    <t>26:27</t>
  </si>
  <si>
    <t>20:20</t>
  </si>
  <si>
    <t>24:41</t>
  </si>
  <si>
    <t>25:25</t>
  </si>
  <si>
    <t>21:26</t>
  </si>
  <si>
    <t>20:27</t>
  </si>
  <si>
    <t>12:26</t>
  </si>
  <si>
    <t>25:23</t>
  </si>
  <si>
    <t>A3D1401</t>
  </si>
  <si>
    <t>A3D1402</t>
  </si>
  <si>
    <t>A3D1404</t>
  </si>
  <si>
    <t>A3D1405</t>
  </si>
  <si>
    <t>A3D1406</t>
  </si>
  <si>
    <t>A3D1407</t>
  </si>
  <si>
    <t>A3D1501</t>
  </si>
  <si>
    <t>A3D1502</t>
  </si>
  <si>
    <t>A3D1503</t>
  </si>
  <si>
    <t>A3D1504</t>
  </si>
  <si>
    <t>A3D1505</t>
  </si>
  <si>
    <t>N.Bystřice-N.Včelnice</t>
  </si>
  <si>
    <t>A3D1507</t>
  </si>
  <si>
    <t>Ledenice-Soběslav"B</t>
  </si>
  <si>
    <t>z</t>
  </si>
  <si>
    <t>v</t>
  </si>
  <si>
    <t>r</t>
  </si>
  <si>
    <t>p</t>
  </si>
  <si>
    <t>bv</t>
  </si>
  <si>
    <t>bo</t>
  </si>
  <si>
    <t>b</t>
  </si>
  <si>
    <t>skutečnost jaro</t>
  </si>
  <si>
    <t>"SVYHLEDAT"</t>
  </si>
  <si>
    <t>ROZDÍL skutečnost - podzim</t>
  </si>
  <si>
    <t>kopírovat natvrdo "JARO 2014" a seřadit dle H(body) sestupně</t>
  </si>
  <si>
    <t>29:15</t>
  </si>
  <si>
    <t>22:29</t>
  </si>
  <si>
    <t>A3D1601</t>
  </si>
  <si>
    <t>Soběslav"B-Třebětice</t>
  </si>
  <si>
    <t>A3D1603</t>
  </si>
  <si>
    <t>A3D1604</t>
  </si>
  <si>
    <t>A3D1605</t>
  </si>
  <si>
    <t>A3D1606</t>
  </si>
  <si>
    <t>A3D1607</t>
  </si>
  <si>
    <t>35:27</t>
  </si>
  <si>
    <t>A3D1701</t>
  </si>
  <si>
    <t>Suchdol-Lomnice</t>
  </si>
  <si>
    <t>A3D1702</t>
  </si>
  <si>
    <t>A3D1703</t>
  </si>
  <si>
    <t>A3D1704</t>
  </si>
  <si>
    <t>A3D1705</t>
  </si>
  <si>
    <t>A3D1706</t>
  </si>
  <si>
    <t>stř.</t>
  </si>
  <si>
    <t>BV</t>
  </si>
  <si>
    <t>ck</t>
  </si>
  <si>
    <t>39´</t>
  </si>
  <si>
    <t>z toho ČK</t>
  </si>
  <si>
    <t>z toho:</t>
  </si>
  <si>
    <t>Poř.č.</t>
  </si>
  <si>
    <t>zk</t>
  </si>
  <si>
    <t>Data pro graf</t>
  </si>
  <si>
    <t>Karty žluté a červené</t>
  </si>
  <si>
    <t>Body-branky a nahrávky</t>
  </si>
  <si>
    <t>čk</t>
  </si>
  <si>
    <t>A3D1802</t>
  </si>
  <si>
    <t>A3D1803</t>
  </si>
  <si>
    <t>A3D1804</t>
  </si>
  <si>
    <t>A3D1805</t>
  </si>
  <si>
    <t>A3D1806</t>
  </si>
  <si>
    <t>A3D1807</t>
  </si>
  <si>
    <t>A3D1901</t>
  </si>
  <si>
    <t>A3D1902</t>
  </si>
  <si>
    <t>A3D1903</t>
  </si>
  <si>
    <t>A3D1904</t>
  </si>
  <si>
    <t>A3D1905</t>
  </si>
  <si>
    <t>A3D1906</t>
  </si>
  <si>
    <t>29:35</t>
  </si>
  <si>
    <t>21´</t>
  </si>
  <si>
    <t>A3D2001</t>
  </si>
  <si>
    <t>A3D2003</t>
  </si>
  <si>
    <t>A3D2004</t>
  </si>
  <si>
    <t>A3D2005</t>
  </si>
  <si>
    <t>A3D2006</t>
  </si>
  <si>
    <t>A3D2007</t>
  </si>
  <si>
    <t>50´</t>
  </si>
  <si>
    <t>A3D2101</t>
  </si>
  <si>
    <t>A3D2102</t>
  </si>
  <si>
    <t>A3D2103</t>
  </si>
  <si>
    <t>Suchdol-Č.Velenice</t>
  </si>
  <si>
    <t>A3D2104</t>
  </si>
  <si>
    <t>A3D2105</t>
  </si>
  <si>
    <t>A3D2107</t>
  </si>
  <si>
    <t>38:26</t>
  </si>
  <si>
    <t>A3D2201</t>
  </si>
  <si>
    <t>A3D2202</t>
  </si>
  <si>
    <t>A3D2204</t>
  </si>
  <si>
    <t>A3D2205</t>
  </si>
  <si>
    <t>Soběslav"B-Suchdol</t>
  </si>
  <si>
    <t>A3D2206</t>
  </si>
  <si>
    <t>A3D2207</t>
  </si>
  <si>
    <t>49´</t>
  </si>
  <si>
    <t>51´</t>
  </si>
  <si>
    <t>počet utkání</t>
  </si>
  <si>
    <t>zákl.sestava,střídání</t>
  </si>
  <si>
    <t>zs</t>
  </si>
  <si>
    <t>43´</t>
  </si>
  <si>
    <t>A3D2301</t>
  </si>
  <si>
    <t>A3D2302</t>
  </si>
  <si>
    <t>A3D2303</t>
  </si>
  <si>
    <t>A3D2304</t>
  </si>
  <si>
    <t>A3D2306</t>
  </si>
  <si>
    <t>A3D2307</t>
  </si>
  <si>
    <t>A3D2401</t>
  </si>
  <si>
    <t>A3D2402</t>
  </si>
  <si>
    <t>A3D2403</t>
  </si>
  <si>
    <t>Třebětice-Suchdol</t>
  </si>
  <si>
    <t>A3D2405</t>
  </si>
  <si>
    <t>A3D2406</t>
  </si>
  <si>
    <t>27´</t>
  </si>
  <si>
    <t xml:space="preserve"> </t>
  </si>
  <si>
    <t>A3D2407</t>
  </si>
  <si>
    <t>Č.Velenice-N.Včelnice</t>
  </si>
  <si>
    <t>Ledenice-N.Včelnice</t>
  </si>
  <si>
    <t>domácí utkání:</t>
  </si>
  <si>
    <r>
      <rPr>
        <b/>
        <sz val="8"/>
        <rFont val="Arial CE"/>
        <charset val="238"/>
      </rPr>
      <t>Bastl Jose</t>
    </r>
    <r>
      <rPr>
        <sz val="8"/>
        <rFont val="Arial CE"/>
        <family val="2"/>
        <charset val="238"/>
      </rPr>
      <t>f - manažer,vedoucí družstva</t>
    </r>
  </si>
  <si>
    <r>
      <rPr>
        <b/>
        <sz val="8"/>
        <rFont val="Arial CE"/>
        <charset val="238"/>
      </rPr>
      <t>Kostelecký Zdeněk</t>
    </r>
    <r>
      <rPr>
        <sz val="8"/>
        <rFont val="Arial CE"/>
        <family val="2"/>
        <charset val="238"/>
      </rPr>
      <t xml:space="preserve"> - statistika,hlášení,masér</t>
    </r>
  </si>
  <si>
    <r>
      <rPr>
        <b/>
        <sz val="8"/>
        <rFont val="Arial CE"/>
        <charset val="238"/>
      </rPr>
      <t>Fehérpataky Milan</t>
    </r>
    <r>
      <rPr>
        <sz val="8"/>
        <rFont val="Arial CE"/>
        <family val="2"/>
        <charset val="238"/>
      </rPr>
      <t xml:space="preserve"> - správce hřiště,zdravotník,časomíra ……..</t>
    </r>
  </si>
  <si>
    <r>
      <rPr>
        <b/>
        <sz val="8"/>
        <rFont val="Arial CE"/>
        <charset val="238"/>
      </rPr>
      <t>Koutný Jan st</t>
    </r>
    <r>
      <rPr>
        <sz val="8"/>
        <rFont val="Arial CE"/>
        <family val="2"/>
        <charset val="238"/>
      </rPr>
      <t xml:space="preserve">. - uvátací hlášení </t>
    </r>
  </si>
  <si>
    <r>
      <rPr>
        <b/>
        <sz val="8"/>
        <rFont val="Arial CE"/>
        <charset val="238"/>
      </rPr>
      <t>Habr Stanislav st</t>
    </r>
    <r>
      <rPr>
        <sz val="8"/>
        <rFont val="Arial CE"/>
        <family val="2"/>
        <charset val="238"/>
      </rPr>
      <t>. - hlavní pořadatel</t>
    </r>
  </si>
  <si>
    <r>
      <rPr>
        <b/>
        <sz val="8"/>
        <rFont val="Arial CE"/>
        <charset val="238"/>
      </rPr>
      <t>Kelbler Miloš</t>
    </r>
    <r>
      <rPr>
        <sz val="8"/>
        <rFont val="Arial CE"/>
        <charset val="238"/>
      </rPr>
      <t xml:space="preserve"> - hlavní pořadatel</t>
    </r>
  </si>
  <si>
    <r>
      <rPr>
        <b/>
        <sz val="8"/>
        <rFont val="Arial CE"/>
        <charset val="238"/>
      </rPr>
      <t>Koutný Jan ml</t>
    </r>
    <r>
      <rPr>
        <sz val="8"/>
        <rFont val="Arial CE"/>
        <charset val="238"/>
      </rPr>
      <t>. - předseda oddílu, psaní zápisů</t>
    </r>
  </si>
  <si>
    <t xml:space="preserve">Sezona: 2014/15   </t>
  </si>
  <si>
    <t>24.08.</t>
  </si>
  <si>
    <t>30.08.</t>
  </si>
  <si>
    <t>07.09.</t>
  </si>
  <si>
    <t>27.09.</t>
  </si>
  <si>
    <t>12.10.</t>
  </si>
  <si>
    <t>16.08.</t>
  </si>
  <si>
    <t>01.11.</t>
  </si>
  <si>
    <t>Třebětice-Ševětín</t>
  </si>
  <si>
    <t>D.Bukovsko-Třebětice</t>
  </si>
  <si>
    <t>Chlum-Třebětice</t>
  </si>
  <si>
    <t>26.</t>
  </si>
  <si>
    <t>Podzim 2014</t>
  </si>
  <si>
    <t>Jaro 2015</t>
  </si>
  <si>
    <t>Třebětice-Soběslav"B</t>
  </si>
  <si>
    <t>Ševětín-Třebětice</t>
  </si>
  <si>
    <t>Třebětice-D.Bukovsko</t>
  </si>
  <si>
    <t>Třebětice-Chlum</t>
  </si>
  <si>
    <t>2014/2015</t>
  </si>
  <si>
    <t>Realizační tým "A" …..2014/2015</t>
  </si>
  <si>
    <t>ročník 2014/15</t>
  </si>
  <si>
    <t>Podzimní kolo 2014</t>
  </si>
  <si>
    <t>Jarní kolo  2015</t>
  </si>
  <si>
    <t>Ročník 2014/15</t>
  </si>
  <si>
    <t>Ročník 2014/2015</t>
  </si>
  <si>
    <t>Havlík R</t>
  </si>
  <si>
    <t>Havlík M.</t>
  </si>
  <si>
    <t>Havlík V.</t>
  </si>
  <si>
    <t>Mašát</t>
  </si>
  <si>
    <t>Novák V.</t>
  </si>
  <si>
    <t>Bastl V.</t>
  </si>
  <si>
    <t>Švarc</t>
  </si>
  <si>
    <t>Kelbler</t>
  </si>
  <si>
    <t>Chvátal P.</t>
  </si>
  <si>
    <t>Jindra</t>
  </si>
  <si>
    <t>Pokorný</t>
  </si>
  <si>
    <t>Bastl P.</t>
  </si>
  <si>
    <t xml:space="preserve">Dolák </t>
  </si>
  <si>
    <t>29´</t>
  </si>
  <si>
    <t>62´</t>
  </si>
  <si>
    <t>Kelbler Petr</t>
  </si>
  <si>
    <t>Dolák Jan</t>
  </si>
  <si>
    <r>
      <rPr>
        <b/>
        <sz val="8"/>
        <rFont val="Arial CE"/>
        <charset val="238"/>
      </rPr>
      <t>Bast Josef</t>
    </r>
    <r>
      <rPr>
        <sz val="8"/>
        <rFont val="Arial CE"/>
        <family val="2"/>
        <charset val="238"/>
      </rPr>
      <t xml:space="preserve"> - trenér družstva</t>
    </r>
  </si>
  <si>
    <t>Chlum</t>
  </si>
  <si>
    <t>Ševětín</t>
  </si>
  <si>
    <t>Havlík V</t>
  </si>
  <si>
    <t>Zamazal</t>
  </si>
  <si>
    <t>Habr J.</t>
  </si>
  <si>
    <t>Kelbler P.</t>
  </si>
  <si>
    <t>Urbánek</t>
  </si>
  <si>
    <t>23´</t>
  </si>
  <si>
    <t>31´</t>
  </si>
  <si>
    <t>TRENER: BASTL Josef</t>
  </si>
  <si>
    <t>Mašár</t>
  </si>
  <si>
    <t>Habr V.</t>
  </si>
  <si>
    <t>Chvátal J.</t>
  </si>
  <si>
    <t>Plachý</t>
  </si>
  <si>
    <t>59´</t>
  </si>
  <si>
    <t>40´</t>
  </si>
  <si>
    <t>Bastl</t>
  </si>
  <si>
    <t>Habr S.</t>
  </si>
  <si>
    <t>Novák B.</t>
  </si>
  <si>
    <t>78´</t>
  </si>
  <si>
    <t>Janák</t>
  </si>
  <si>
    <t>Janák Pavel</t>
  </si>
  <si>
    <t>89´</t>
  </si>
  <si>
    <t>5.kolo</t>
  </si>
  <si>
    <t>9.kolo</t>
  </si>
  <si>
    <t>11.kolo</t>
  </si>
  <si>
    <t>12.kolo</t>
  </si>
  <si>
    <t>14´</t>
  </si>
  <si>
    <t>Č.Velenice-Slavonice</t>
  </si>
  <si>
    <t>Lomnice-Chlum</t>
  </si>
  <si>
    <t>N.Bystřice-K.Řečice</t>
  </si>
  <si>
    <t>N.Včelnice-D.Bukovsko</t>
  </si>
  <si>
    <t>Č.Velenice-Ševětín</t>
  </si>
  <si>
    <t>28.09.</t>
  </si>
  <si>
    <t>Soběslav"B-Lišov</t>
  </si>
  <si>
    <t>Suchdol-Slavonice</t>
  </si>
  <si>
    <t>nehráno-náhradní termín 27.9.!!!!</t>
  </si>
  <si>
    <t>vlastní</t>
  </si>
  <si>
    <t>Chvátal T.</t>
  </si>
  <si>
    <t>46´</t>
  </si>
  <si>
    <t>44´</t>
  </si>
  <si>
    <t>87´</t>
  </si>
  <si>
    <r>
      <t>Třebětice-Ledenice/</t>
    </r>
    <r>
      <rPr>
        <b/>
        <i/>
        <sz val="7"/>
        <color rgb="FF7030A0"/>
        <rFont val="Arial"/>
        <family val="2"/>
        <charset val="238"/>
      </rPr>
      <t>změna poř.</t>
    </r>
  </si>
  <si>
    <r>
      <t>Lomnice-Třebětice/</t>
    </r>
    <r>
      <rPr>
        <b/>
        <i/>
        <sz val="7"/>
        <color rgb="FF7030A0"/>
        <rFont val="Arial"/>
        <family val="2"/>
        <charset val="238"/>
      </rPr>
      <t>změna poř.</t>
    </r>
  </si>
  <si>
    <t>48´</t>
  </si>
  <si>
    <t>Kapinus Radek</t>
  </si>
  <si>
    <t>Slavonice-Lomnice</t>
  </si>
  <si>
    <t>18.10.</t>
  </si>
  <si>
    <t>Ševětín-Ledenice</t>
  </si>
  <si>
    <t>D.Bukovsko-Suchdol</t>
  </si>
  <si>
    <t>K.Řečice-Soběslav"B</t>
  </si>
  <si>
    <t>Chlum-Č.Velenice</t>
  </si>
  <si>
    <t>28:20</t>
  </si>
  <si>
    <t>Karásek</t>
  </si>
  <si>
    <t>47´</t>
  </si>
  <si>
    <t>Domácí soutěže</t>
  </si>
  <si>
    <t>Fotbalová národní liga</t>
  </si>
  <si>
    <t>1. liga staršího dorostu</t>
  </si>
  <si>
    <t>ČFL + Divize A, B, C</t>
  </si>
  <si>
    <t>MSFL + Divize D, E</t>
  </si>
  <si>
    <t>Soutěže mládeže</t>
  </si>
  <si>
    <t>Kraje a okresy</t>
  </si>
  <si>
    <t>Řídící komise pro Čechy</t>
  </si>
  <si>
    <t>Řídící komise pro Moravu</t>
  </si>
  <si>
    <t>Praha</t>
  </si>
  <si>
    <t>Středočeský kraj</t>
  </si>
  <si>
    <t>Jihočeský kraj</t>
  </si>
  <si>
    <t>České Budějovice</t>
  </si>
  <si>
    <t>Český Krumlov</t>
  </si>
  <si>
    <t>Jindřichův Hradec</t>
  </si>
  <si>
    <t>Písek</t>
  </si>
  <si>
    <t>Prachatice</t>
  </si>
  <si>
    <t>Strakonice</t>
  </si>
  <si>
    <t>Tábor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</si>
  <si>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</si>
  <si>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</si>
  <si>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</si>
  <si>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</si>
  <si>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</si>
  <si>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</si>
  <si>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</si>
  <si>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</si>
  <si>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</si>
  <si>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</si>
  <si>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</si>
  <si>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Juniorská liga</t>
  </si>
  <si>
    <t>reklama</t>
  </si>
  <si>
    <t>13. kolo 17.08.2014</t>
  </si>
  <si>
    <t>16.08. 17:00</t>
  </si>
  <si>
    <t>/změna pořadatelství/</t>
  </si>
  <si>
    <t>16.08. 13:30</t>
  </si>
  <si>
    <t>Číměř !</t>
  </si>
  <si>
    <t>1. kolo 24.08.2014</t>
  </si>
  <si>
    <t>23.08. 17:00</t>
  </si>
  <si>
    <t>23.08. 13:30</t>
  </si>
  <si>
    <t>změna pořadatelství</t>
  </si>
  <si>
    <t>2. kolo 31.08.2014</t>
  </si>
  <si>
    <t>30.08. 17:00</t>
  </si>
  <si>
    <t>30.08. 13:30</t>
  </si>
  <si>
    <t>3. kolo 07.09.2014</t>
  </si>
  <si>
    <t>06.09. 17:00</t>
  </si>
  <si>
    <t>07.09. 15:00</t>
  </si>
  <si>
    <t>06.09. 10:15</t>
  </si>
  <si>
    <t>4. kolo 14.09.2014</t>
  </si>
  <si>
    <t>13.09. 17:00</t>
  </si>
  <si>
    <t>13.09. 13:30</t>
  </si>
  <si>
    <t>27.09. 13:00</t>
  </si>
  <si>
    <t>nehráno - nový termín</t>
  </si>
  <si>
    <t>5. kolo 21.09.2014</t>
  </si>
  <si>
    <t>20.09. 16:30</t>
  </si>
  <si>
    <t>21.09. 15:00</t>
  </si>
  <si>
    <t>20.09. 15:00</t>
  </si>
  <si>
    <t>21.09. 10:15</t>
  </si>
  <si>
    <t>20.09. 13:00</t>
  </si>
  <si>
    <t>6. kolo 28.09.2014</t>
  </si>
  <si>
    <t>27.09. 16:30</t>
  </si>
  <si>
    <t>28.09. 15:00</t>
  </si>
  <si>
    <t>změna pořadatelstvé</t>
  </si>
  <si>
    <t>7. kolo 05.10.2014</t>
  </si>
  <si>
    <t>04.10. 16:00</t>
  </si>
  <si>
    <t>04.10. 10:15</t>
  </si>
  <si>
    <t>04.10. 12:30</t>
  </si>
  <si>
    <t>8. kolo 12.10.2014</t>
  </si>
  <si>
    <t>11.10. 16:00</t>
  </si>
  <si>
    <t>12.10. 15:00</t>
  </si>
  <si>
    <t>9. kolo 19.10.2014</t>
  </si>
  <si>
    <t>18.10. 15:30</t>
  </si>
  <si>
    <t>19.10. 15:00</t>
  </si>
  <si>
    <t>(oprava času)</t>
  </si>
  <si>
    <t>18.10. 10:15</t>
  </si>
  <si>
    <t>18.10. 12:00</t>
  </si>
  <si>
    <t>10. kolo 26.10.2014</t>
  </si>
  <si>
    <t>25.10. 14:30</t>
  </si>
  <si>
    <t>11. kolo 02.11.2014</t>
  </si>
  <si>
    <t>01.11. 10:15</t>
  </si>
  <si>
    <t>01.11. 14:00</t>
  </si>
  <si>
    <t>01.11. 10:30</t>
  </si>
  <si>
    <t>12. kolo 09.11.2014</t>
  </si>
  <si>
    <t>08.11. 14:00</t>
  </si>
  <si>
    <t>14. kolo 16.11.2014</t>
  </si>
  <si>
    <t>15.11. 13:30</t>
  </si>
  <si>
    <t>16.11. 13:30</t>
  </si>
  <si>
    <t>15.11. 10:15</t>
  </si>
  <si>
    <t>16.11. 00:00</t>
  </si>
  <si>
    <t>15. kolo 29.03.2015</t>
  </si>
  <si>
    <t>28.03. 11:30</t>
  </si>
  <si>
    <t>29.03. 00:00</t>
  </si>
  <si>
    <t>28.03. 15:00</t>
  </si>
  <si>
    <t>29.03. 15:00</t>
  </si>
  <si>
    <t>16. kolo 05.04.2015</t>
  </si>
  <si>
    <t>04.04. 16:30</t>
  </si>
  <si>
    <t>05.04. 00:00</t>
  </si>
  <si>
    <t>05.04. 16:30</t>
  </si>
  <si>
    <t>17. kolo 12.04.2015</t>
  </si>
  <si>
    <t>11.04. 16:30</t>
  </si>
  <si>
    <t>11.04. 13:00</t>
  </si>
  <si>
    <t>12.04. 00:00</t>
  </si>
  <si>
    <t>12.04. 15:00</t>
  </si>
  <si>
    <t>18. kolo 19.04.2015</t>
  </si>
  <si>
    <t>18.04. 17:00</t>
  </si>
  <si>
    <t>19.04. 17:00</t>
  </si>
  <si>
    <t>19.04. 00:00</t>
  </si>
  <si>
    <t>19. kolo 26.04.2015</t>
  </si>
  <si>
    <t>26.04. 00:00</t>
  </si>
  <si>
    <t>25.04. 17:00</t>
  </si>
  <si>
    <t>25.04. 13:30</t>
  </si>
  <si>
    <t>26.04. 15:00</t>
  </si>
  <si>
    <t>20. kolo 03.05.2015</t>
  </si>
  <si>
    <t>02.05. 17:00</t>
  </si>
  <si>
    <t>03.05. 17:00</t>
  </si>
  <si>
    <t>03.05. 00:00</t>
  </si>
  <si>
    <t>21. kolo 10.05.2015</t>
  </si>
  <si>
    <t>09.05. 17:00</t>
  </si>
  <si>
    <t>10.05. 00:00</t>
  </si>
  <si>
    <t>09.05. 13:30</t>
  </si>
  <si>
    <t>22. kolo 17.05.2015</t>
  </si>
  <si>
    <t>16.05. 17:00</t>
  </si>
  <si>
    <t>17.05. 15:00</t>
  </si>
  <si>
    <t>17.05. 17:00</t>
  </si>
  <si>
    <t>17.05. 00:00</t>
  </si>
  <si>
    <t>23. kolo 24.05.2015</t>
  </si>
  <si>
    <t>23.05. 17:00</t>
  </si>
  <si>
    <t>24.05. 00:00</t>
  </si>
  <si>
    <t>23.05. 13:30</t>
  </si>
  <si>
    <t>24. kolo 31.05.2015</t>
  </si>
  <si>
    <t>30.05. 17:00</t>
  </si>
  <si>
    <t>31.05. 15:00</t>
  </si>
  <si>
    <t>31.05. 17:00</t>
  </si>
  <si>
    <t>31.05. 00:00</t>
  </si>
  <si>
    <t>25. kolo 07.06.2015</t>
  </si>
  <si>
    <t>07.06. 17:00</t>
  </si>
  <si>
    <t>06.06. 17:00</t>
  </si>
  <si>
    <t>07.06. 00:00</t>
  </si>
  <si>
    <t>06.06. 13:30</t>
  </si>
  <si>
    <t>26. kolo 14.06.2015</t>
  </si>
  <si>
    <t>13.06. 17:00</t>
  </si>
  <si>
    <t>14.06. 00:00</t>
  </si>
  <si>
    <t>14.06. 15:00</t>
  </si>
  <si>
    <t>14.06. 17:00</t>
  </si>
  <si>
    <t xml:space="preserve">  KFS Jihočeský</t>
  </si>
  <si>
    <t>Skuherského 14, PS 52,</t>
  </si>
  <si>
    <t>370 04 České Budějovice</t>
  </si>
  <si>
    <t>Tel: 387 316 065, 777 268 713, 602 962 864</t>
  </si>
  <si>
    <t>Fax: 387 316 092</t>
  </si>
  <si>
    <t xml:space="preserve">  Adresáře</t>
  </si>
  <si>
    <t>Výkonný výbor</t>
  </si>
  <si>
    <t>Komise</t>
  </si>
  <si>
    <t>Sekretariát</t>
  </si>
  <si>
    <t>Adresář rozhodčích</t>
  </si>
  <si>
    <t>Adresář delegátů</t>
  </si>
  <si>
    <t>Adresář soutěží</t>
  </si>
  <si>
    <t>Archiv soutěží</t>
  </si>
  <si>
    <t xml:space="preserve">  Informace k soutěžím</t>
  </si>
  <si>
    <t>Vyhledávání v obsazení</t>
  </si>
  <si>
    <t>Obsazení soutěží</t>
  </si>
  <si>
    <t>Udělené tresty</t>
  </si>
  <si>
    <t>Další informace</t>
  </si>
  <si>
    <t>» Aktuální výsledky</t>
  </si>
  <si>
    <t>» Termíny soutěže</t>
  </si>
  <si>
    <t>» Los soutěže</t>
  </si>
  <si>
    <t>» Obsazení rozhodčími a delegáty</t>
  </si>
  <si>
    <t>» Oddíly soutěže</t>
  </si>
  <si>
    <t>» Střelci</t>
  </si>
  <si>
    <t>» Statistiky</t>
  </si>
  <si>
    <t>» Obdržené karty</t>
  </si>
  <si>
    <t>» Tabulky celkem, ...</t>
  </si>
  <si>
    <t>» Všechny výsledky</t>
  </si>
  <si>
    <t>Informace FS</t>
  </si>
  <si>
    <t>Informace o krajské Škole mladých rozhodčích</t>
  </si>
  <si>
    <t>Definitivní TL soutěží KFS na podzim 2014</t>
  </si>
  <si>
    <t>Vzor dohody ohledně "Společenství" družstev mládeže</t>
  </si>
  <si>
    <t>Schválená "Směrnice KFS ohledně zřizování farem" + Protokol</t>
  </si>
  <si>
    <t>Informace z VH KFS Jč. kraje</t>
  </si>
  <si>
    <t>Soubory ke stažení III. (soupiska)</t>
  </si>
  <si>
    <t>Nejnovější tiskopis zápisu o utkání (s ID čísly)</t>
  </si>
  <si>
    <t>Soubory ke stažení II.</t>
  </si>
  <si>
    <t>Plánky uspořádání hřišť pro malé formy fotbalu</t>
  </si>
  <si>
    <t>Soubory ke stažení I.</t>
  </si>
  <si>
    <t>Nadační fond na podporu fotbalové mládeže Jč.kraje</t>
  </si>
  <si>
    <t>Usnesení z VH KFS ze dne 23.3.2013</t>
  </si>
  <si>
    <t>Disciplinární komise</t>
  </si>
  <si>
    <t>Zápis DK č. 12 ze dne 16.10.2014</t>
  </si>
  <si>
    <t>Zápis DK č.11 ze dne 9.10.2014</t>
  </si>
  <si>
    <t>Zápis DK č. 10 ze dne 2.10.2014</t>
  </si>
  <si>
    <t>Zápis DK č.9 ze dne 25.9.2014</t>
  </si>
  <si>
    <t>Zápis DK č.8 ze dne 18.9.2014</t>
  </si>
  <si>
    <t>Zápis DK č.7 ze dne 11.9.2014</t>
  </si>
  <si>
    <t>Zápis DK č.6 ze dne 4.9.2014</t>
  </si>
  <si>
    <t>Zápis DK č.5 ze dne 28.8.2014</t>
  </si>
  <si>
    <t>Zápis DK č.4 ze dne 21.8.2014</t>
  </si>
  <si>
    <t>Zápis DK č.3 ze dne 14.8.2014</t>
  </si>
  <si>
    <t>STK</t>
  </si>
  <si>
    <t>Zápis STK č.13 ze dne 15.10.2014</t>
  </si>
  <si>
    <t>Zápis STK č.12 ze dne 8.10.2014</t>
  </si>
  <si>
    <t>Zápis STK č.11 ze dne 1.10.2014</t>
  </si>
  <si>
    <t>Zápis STK č.10 ze dne 24.9.2014</t>
  </si>
  <si>
    <t>Zápis STK č.9 ze dne 17.9.2014</t>
  </si>
  <si>
    <t>Zápis STK č.8 ze dne 10.9.2014</t>
  </si>
  <si>
    <t>Zápis STK č.7 ze dne 3.9.2014</t>
  </si>
  <si>
    <t>Zápis STK č.6 ze dne 27.8.2014</t>
  </si>
  <si>
    <t>Zápis STK č.5 ze dne 20.8.2014</t>
  </si>
  <si>
    <t>Zápis STK č.4 ze dne 13.8.2014</t>
  </si>
  <si>
    <t>Komise rozhodčích</t>
  </si>
  <si>
    <t>Obsazení "Vyšších a ostatních soutěží" na 25.- 26.10.2014</t>
  </si>
  <si>
    <t>Zápis KRaD č.12 ze dne 14.10.2014</t>
  </si>
  <si>
    <t>Obsazení "Vyšších a ostatních soutěží" na 18.- 19.10.2014</t>
  </si>
  <si>
    <t>Zápis KRaD č.11 ze dne 7.10.2014</t>
  </si>
  <si>
    <t>Zápis KRaD č.10 ze dne 29.9.2014</t>
  </si>
  <si>
    <t>Nominační listina rozhodčích KFS na podzim - změna č. 1</t>
  </si>
  <si>
    <t>Zápis KRaD č.9 ze dne 23.9.2014</t>
  </si>
  <si>
    <t>Zápis KRaD č.8 ze dne 16.9.2014</t>
  </si>
  <si>
    <t>Zápis KRaD č.7 ze dne 8.9.2014</t>
  </si>
  <si>
    <t>Komise mládeže</t>
  </si>
  <si>
    <t>Dlouhodobá soutěž výběrů OFS - výsledky a tabulky po I.kole</t>
  </si>
  <si>
    <t>Nominace výběrů na MKS na utkání 30.9.2014 s Ústeckým KFS</t>
  </si>
  <si>
    <t>Zápisy KM - jaro 2014</t>
  </si>
  <si>
    <t>Zápisy KM - 2013</t>
  </si>
  <si>
    <t>Dlouhodobá soutěž výběrů OFS - konečné výsledky a tabulky</t>
  </si>
  <si>
    <t>Výsledky halových turnajů VV - Třeboň 2013</t>
  </si>
  <si>
    <t>Konečné výsledky a tabulky soutěže výběrů OFS 2012/2013</t>
  </si>
  <si>
    <t>Výsledky finálového turnaje ČP žáků 2013</t>
  </si>
  <si>
    <t>Zápisy KM - 2012</t>
  </si>
  <si>
    <t>Výsledky halových turnajů VV - Třeboň 2012</t>
  </si>
  <si>
    <t>TMK</t>
  </si>
  <si>
    <t>Informace o doškolení trenérů licence "B"</t>
  </si>
  <si>
    <t>Vzdělávání trenérů na KFS (nové souhrnné informace)</t>
  </si>
  <si>
    <t>z trestů</t>
  </si>
  <si>
    <t>Soběslav"B-Lomnice</t>
  </si>
  <si>
    <t>Slavonice-Chlum</t>
  </si>
  <si>
    <t>Lišov-K.Řečice</t>
  </si>
  <si>
    <t>D.Bukovsko-Ševětín</t>
  </si>
  <si>
    <t>Lomnice-D.Bukovsko</t>
  </si>
  <si>
    <t>K.Řečice-Ševětín</t>
  </si>
  <si>
    <t>Chlum-Lišov</t>
  </si>
  <si>
    <t>N.Bystřice-Slavonice</t>
  </si>
  <si>
    <t>Č.Velenice-Ledenice</t>
  </si>
  <si>
    <t>Slavonice-N.Včelnice</t>
  </si>
  <si>
    <t>Lišov-N.Bystřice</t>
  </si>
  <si>
    <t>Ševětín-Chlum</t>
  </si>
  <si>
    <t>D.Bukovsko-K.Řečice</t>
  </si>
  <si>
    <t>Lomnice-Ševětín</t>
  </si>
  <si>
    <t>D.Bukovsko-Lišov</t>
  </si>
  <si>
    <t>K.Řečice-Slavonice</t>
  </si>
  <si>
    <t>N.Bystřice-Ledenice</t>
  </si>
  <si>
    <t>N.Včelnice-Suchdol</t>
  </si>
  <si>
    <t>Č.Velenice-Soběslav"B</t>
  </si>
  <si>
    <t>!!!!!!  13.kolo - předehrávka   !!!!!!!!</t>
  </si>
  <si>
    <r>
      <t xml:space="preserve">14.kolo </t>
    </r>
    <r>
      <rPr>
        <sz val="8"/>
        <color theme="6" tint="-0.499984740745262"/>
        <rFont val="Arial"/>
        <family val="2"/>
        <charset val="238"/>
      </rPr>
      <t xml:space="preserve">/***** </t>
    </r>
    <r>
      <rPr>
        <i/>
        <sz val="8"/>
        <color theme="6" tint="-0.499984740745262"/>
        <rFont val="Arial"/>
        <family val="2"/>
        <charset val="238"/>
      </rPr>
      <t>13.kolo předehránoo před zahájením soutěže - 17.8.2014 ****/</t>
    </r>
  </si>
  <si>
    <t>36:18</t>
  </si>
  <si>
    <t>32:21</t>
  </si>
  <si>
    <t>26:14</t>
  </si>
  <si>
    <t>32:24</t>
  </si>
  <si>
    <t>23:19</t>
  </si>
  <si>
    <t>19:20</t>
  </si>
  <si>
    <t>21:18</t>
  </si>
  <si>
    <t>20:28</t>
  </si>
  <si>
    <t>24:28</t>
  </si>
  <si>
    <t>19:23</t>
  </si>
  <si>
    <t>19:29</t>
  </si>
  <si>
    <t>7:26</t>
  </si>
  <si>
    <t>18:32</t>
  </si>
  <si>
    <t>Cvhátal P.</t>
  </si>
  <si>
    <t>69´</t>
  </si>
  <si>
    <t>66´</t>
  </si>
  <si>
    <t>16.11.</t>
  </si>
  <si>
    <t>Předehráno 16.11.2014</t>
  </si>
  <si>
    <t>Předehráno 16.8.2014</t>
  </si>
  <si>
    <t>předehráno 16.8.2014</t>
  </si>
  <si>
    <t>předehráno 16.11.2014</t>
  </si>
  <si>
    <t>Dolák</t>
  </si>
  <si>
    <t>39:20</t>
  </si>
  <si>
    <t>39:16</t>
  </si>
  <si>
    <t>31:18</t>
  </si>
  <si>
    <t>25:19</t>
  </si>
  <si>
    <t>23:25</t>
  </si>
  <si>
    <t>21:30</t>
  </si>
  <si>
    <t>20:30</t>
  </si>
  <si>
    <t>25:38</t>
  </si>
  <si>
    <t>10:29</t>
  </si>
  <si>
    <t>20:32</t>
  </si>
  <si>
    <t>Lišov-Lomnice</t>
  </si>
  <si>
    <t>3:2</t>
  </si>
  <si>
    <t>Ševětín-Slavonice</t>
  </si>
  <si>
    <t>10:1</t>
  </si>
  <si>
    <t>5:4</t>
  </si>
  <si>
    <t>K.Řečice-Ledenice</t>
  </si>
  <si>
    <t>3:0</t>
  </si>
  <si>
    <t>Chlum-Suchdol</t>
  </si>
  <si>
    <t>3:3</t>
  </si>
  <si>
    <t>N.Bystřice-Soběslav"B</t>
  </si>
  <si>
    <t>0:2</t>
  </si>
  <si>
    <t>N.Včelnice-Č.Velenice</t>
  </si>
  <si>
    <t>2:0</t>
  </si>
  <si>
    <t>Lomnice-Č.Velenice</t>
  </si>
  <si>
    <t>08.11.</t>
  </si>
  <si>
    <t>Soběslav"B-N.Včelnice</t>
  </si>
  <si>
    <t>Suchdol-N.Bystřice</t>
  </si>
  <si>
    <t>Ledenice-Chlum</t>
  </si>
  <si>
    <t>Slavonice-D.Bukovsko</t>
  </si>
  <si>
    <t>Lišov-Ševětín</t>
  </si>
  <si>
    <t>43:18</t>
  </si>
  <si>
    <t>41:24</t>
  </si>
  <si>
    <t>33:18</t>
  </si>
  <si>
    <t>37:33</t>
  </si>
  <si>
    <t>26:33</t>
  </si>
  <si>
    <t>20:34</t>
  </si>
  <si>
    <t>23:31</t>
  </si>
  <si>
    <t>25:40</t>
  </si>
  <si>
    <t>13:34</t>
  </si>
  <si>
    <t>21:35</t>
  </si>
  <si>
    <t>Sevelda Roman</t>
  </si>
  <si>
    <t>ŽK storno</t>
  </si>
  <si>
    <t>ˇČK storno</t>
  </si>
  <si>
    <t>Lomnice-Soběslav"B</t>
  </si>
  <si>
    <t>Č.Velenice-Suchdol</t>
  </si>
  <si>
    <t>N.Včelnice-Ledenice</t>
  </si>
  <si>
    <t>Chlum-Slavonice</t>
  </si>
  <si>
    <t>K.Řečice-Lišov</t>
  </si>
  <si>
    <t>Ševětín-D.Bukovsko</t>
  </si>
  <si>
    <t>45:20</t>
  </si>
  <si>
    <t>35:20</t>
  </si>
  <si>
    <t>42:28</t>
  </si>
  <si>
    <t>40:34</t>
  </si>
  <si>
    <t>27:29</t>
  </si>
  <si>
    <t>28:26</t>
  </si>
  <si>
    <t>22:34</t>
  </si>
  <si>
    <t>27:32</t>
  </si>
  <si>
    <t>26:43</t>
  </si>
  <si>
    <t>13:36</t>
  </si>
  <si>
    <t>08:38</t>
  </si>
  <si>
    <t>15.kolo</t>
  </si>
  <si>
    <t>D.Bukovsko-Lomnice</t>
  </si>
  <si>
    <t>28.03.</t>
  </si>
  <si>
    <t>Ševětín-K.Řečice</t>
  </si>
  <si>
    <t>29.03.</t>
  </si>
  <si>
    <t>Lišov-Chlum</t>
  </si>
  <si>
    <t>Slavonice-N.Bystřice</t>
  </si>
  <si>
    <t>Ledenice-Č.Velenice</t>
  </si>
  <si>
    <t>Suchdol-Soběslav"B</t>
  </si>
  <si>
    <t>Bastl V.;Havlík V.</t>
  </si>
  <si>
    <t>Bastl Josef</t>
  </si>
  <si>
    <t xml:space="preserve">TRENÉR: </t>
  </si>
  <si>
    <t>4:1</t>
  </si>
  <si>
    <t>48:22</t>
  </si>
  <si>
    <t>37:21</t>
  </si>
  <si>
    <t>45:30</t>
  </si>
  <si>
    <t>29:21</t>
  </si>
  <si>
    <t>42:37</t>
  </si>
  <si>
    <t>31:36</t>
  </si>
  <si>
    <t>28:30</t>
  </si>
  <si>
    <t>29:28</t>
  </si>
  <si>
    <t>24:38</t>
  </si>
  <si>
    <t>27:45</t>
  </si>
  <si>
    <t>17:37</t>
  </si>
  <si>
    <t>22:42</t>
  </si>
  <si>
    <t>Lomnice-Suchdol</t>
  </si>
  <si>
    <t>04.04.</t>
  </si>
  <si>
    <t>Soběslav"B-Ledenice</t>
  </si>
  <si>
    <t>05.04.</t>
  </si>
  <si>
    <t>N.Včelnice-Slavonice</t>
  </si>
  <si>
    <t>N.Bystřice-Lišov</t>
  </si>
  <si>
    <t>Chlum-Ševětín</t>
  </si>
  <si>
    <t>K.Řečice-D.Bukovsko</t>
  </si>
  <si>
    <t>2:1</t>
  </si>
  <si>
    <t>1:2</t>
  </si>
  <si>
    <t>1:1</t>
  </si>
  <si>
    <t>4:2</t>
  </si>
  <si>
    <t>12´</t>
  </si>
  <si>
    <t>04´</t>
  </si>
  <si>
    <t>TRENER: HAVLÍK Roman</t>
  </si>
  <si>
    <t>Havlík Roman - trenér "A" družstva jaro 2015</t>
  </si>
  <si>
    <t>Točík</t>
  </si>
  <si>
    <t>Jarní část 2015</t>
  </si>
  <si>
    <t>sezona 2014/2015</t>
  </si>
  <si>
    <t>z toho : jaro 2015</t>
  </si>
  <si>
    <t>ČK podzim 2014</t>
  </si>
  <si>
    <t>ČK jaro 2015</t>
  </si>
  <si>
    <t>0:4</t>
  </si>
  <si>
    <t>7:1</t>
  </si>
  <si>
    <t>49:23</t>
  </si>
  <si>
    <t>36:22</t>
  </si>
  <si>
    <t>43:38</t>
  </si>
  <si>
    <t>32:30</t>
  </si>
  <si>
    <t>29:30</t>
  </si>
  <si>
    <t>24:42</t>
  </si>
  <si>
    <t>19:37</t>
  </si>
  <si>
    <t>28:52</t>
  </si>
  <si>
    <t>K.Řečice-Lomnice</t>
  </si>
  <si>
    <t>11.04.</t>
  </si>
  <si>
    <t>D.Bukovsko-Chlum</t>
  </si>
  <si>
    <t>Ševětín-N.Bystřice</t>
  </si>
  <si>
    <t>Lišov-N.Včelnice</t>
  </si>
  <si>
    <t>12.04.</t>
  </si>
  <si>
    <t>Slavonice-Č.Velenice</t>
  </si>
  <si>
    <t>Ledenice-Suchdol</t>
  </si>
  <si>
    <t>Sevelda</t>
  </si>
  <si>
    <t>Bastl. P.</t>
  </si>
  <si>
    <t>Habr J.;Švarc</t>
  </si>
  <si>
    <t>25´</t>
  </si>
  <si>
    <t>58´</t>
  </si>
  <si>
    <t>1:3</t>
  </si>
  <si>
    <t>5:0</t>
  </si>
  <si>
    <t>0:0</t>
  </si>
  <si>
    <t>54:23</t>
  </si>
  <si>
    <t>44:29</t>
  </si>
  <si>
    <t>39:23</t>
  </si>
  <si>
    <t>38:24</t>
  </si>
  <si>
    <t>46:33</t>
  </si>
  <si>
    <t>46:39</t>
  </si>
  <si>
    <t>35:30</t>
  </si>
  <si>
    <t>34:41</t>
  </si>
  <si>
    <t>30:32</t>
  </si>
  <si>
    <t>20:39</t>
  </si>
  <si>
    <t>22:45</t>
  </si>
  <si>
    <t>11´</t>
  </si>
  <si>
    <t>22´</t>
  </si>
  <si>
    <t>81´</t>
  </si>
  <si>
    <t>13´</t>
  </si>
  <si>
    <t>Lomnice-Ledenice</t>
  </si>
  <si>
    <t>18.04.</t>
  </si>
  <si>
    <t>Soběslav"B-Slavonice</t>
  </si>
  <si>
    <t>Č.Velenice-Lišov</t>
  </si>
  <si>
    <t>19.04.</t>
  </si>
  <si>
    <t>N.Včelnice-Ševětín</t>
  </si>
  <si>
    <t>N.Bystřice-D.Bukovsko</t>
  </si>
  <si>
    <t>Chlum-K.Řečice</t>
  </si>
  <si>
    <t>Točík Daniel</t>
  </si>
  <si>
    <t>PK sám</t>
  </si>
  <si>
    <t>56:24</t>
  </si>
  <si>
    <t>40:24</t>
  </si>
  <si>
    <t>40:25</t>
  </si>
  <si>
    <t>47:34</t>
  </si>
  <si>
    <t>48:39</t>
  </si>
  <si>
    <t>36:31</t>
  </si>
  <si>
    <t>31:43</t>
  </si>
  <si>
    <t>31:33</t>
  </si>
  <si>
    <t>31:38</t>
  </si>
  <si>
    <t>25:43</t>
  </si>
  <si>
    <t>21:40</t>
  </si>
  <si>
    <t>29:54</t>
  </si>
  <si>
    <t>24:46</t>
  </si>
  <si>
    <t>Chlum-Lomnice</t>
  </si>
  <si>
    <t>25.04.</t>
  </si>
  <si>
    <t>K.Řečice-N.Bystřice</t>
  </si>
  <si>
    <t>D.Bukovsko-N.Včelnice</t>
  </si>
  <si>
    <t>Ševětín-Č.Velenice</t>
  </si>
  <si>
    <t>Lišov-Soběslav"B</t>
  </si>
  <si>
    <t>Slavonice-Suchdol</t>
  </si>
  <si>
    <t>Piler</t>
  </si>
  <si>
    <t>Havbr V.</t>
  </si>
  <si>
    <t>Březina</t>
  </si>
  <si>
    <t>Choloděnko M.</t>
  </si>
  <si>
    <t>Jindra+Havlík R.</t>
  </si>
  <si>
    <t>Březina Martin</t>
  </si>
  <si>
    <t>Choloděnko Marian</t>
  </si>
  <si>
    <t>61:26</t>
  </si>
  <si>
    <t>42:24</t>
  </si>
  <si>
    <t>46:31</t>
  </si>
  <si>
    <t>54:36</t>
  </si>
  <si>
    <t>40:27</t>
  </si>
  <si>
    <t>49:43</t>
  </si>
  <si>
    <t>37:32</t>
  </si>
  <si>
    <t>32:47</t>
  </si>
  <si>
    <t>35:34</t>
  </si>
  <si>
    <t>35:39</t>
  </si>
  <si>
    <t>27:48</t>
  </si>
  <si>
    <t>31:55</t>
  </si>
  <si>
    <t>26:53</t>
  </si>
  <si>
    <t>1:4</t>
  </si>
  <si>
    <t>5:2</t>
  </si>
  <si>
    <t>7:2</t>
  </si>
  <si>
    <t>02.05.</t>
  </si>
  <si>
    <t>Ledenice-Slavonice</t>
  </si>
  <si>
    <t>03.05.</t>
  </si>
  <si>
    <t>Suchdol-Lišov</t>
  </si>
  <si>
    <t>Soběslav"B-Ševětín</t>
  </si>
  <si>
    <t>Č.Velenice-D.Bukovsko</t>
  </si>
  <si>
    <t>N.Včelnice-K.Řečice</t>
  </si>
  <si>
    <t>N.Bystřice-Chlum</t>
  </si>
  <si>
    <t>Nedoma</t>
  </si>
  <si>
    <t>Nedoma Václav</t>
  </si>
  <si>
    <t>63:26</t>
  </si>
  <si>
    <t>49:33</t>
  </si>
  <si>
    <t>44:27</t>
  </si>
  <si>
    <t>55:43</t>
  </si>
  <si>
    <t>49:44</t>
  </si>
  <si>
    <t>38:48</t>
  </si>
  <si>
    <t>36:34</t>
  </si>
  <si>
    <t>39:43</t>
  </si>
  <si>
    <t>33:56</t>
  </si>
  <si>
    <t>26:57</t>
  </si>
  <si>
    <t>1:0</t>
  </si>
  <si>
    <t>4:0</t>
  </si>
  <si>
    <t>odloženo,odehráno 01.05.2015</t>
  </si>
  <si>
    <t>5:1</t>
  </si>
  <si>
    <t>N.Bystřice-Lomnice</t>
  </si>
  <si>
    <t>09.05.</t>
  </si>
  <si>
    <t>Chlum-N.Včelnice</t>
  </si>
  <si>
    <t>K.Řečice-Č.Velenice</t>
  </si>
  <si>
    <t>D.Bukovsko-Soběslav"B</t>
  </si>
  <si>
    <t>Ševětín-Suchdol</t>
  </si>
  <si>
    <t>08.05.</t>
  </si>
  <si>
    <t>Lišov-Ledenice</t>
  </si>
  <si>
    <t>odloženo 14.9.2015;dohráno 27.9.14</t>
  </si>
  <si>
    <t>odloženo;odehráno 1.5.2015</t>
  </si>
  <si>
    <t>odloženo;odehráno 1.5.2016</t>
  </si>
  <si>
    <t>odloženo;odehráno 1.5.2017</t>
  </si>
  <si>
    <t>Bastk P.</t>
  </si>
  <si>
    <t>71´</t>
  </si>
  <si>
    <t>16.05.</t>
  </si>
  <si>
    <t>Lomnice-Slavonice</t>
  </si>
  <si>
    <t>Ledenice-Ševětín</t>
  </si>
  <si>
    <t>Suchdol-D.Bukovsko</t>
  </si>
  <si>
    <t>Soběslav"B-K.Řečice</t>
  </si>
  <si>
    <t>17.05.</t>
  </si>
  <si>
    <t>Č.Velenice-Chlum</t>
  </si>
  <si>
    <t>N.Včelnice-N.Bystřice</t>
  </si>
  <si>
    <t>52:34</t>
  </si>
  <si>
    <t>49:28</t>
  </si>
  <si>
    <t>56:46</t>
  </si>
  <si>
    <t>50:49</t>
  </si>
  <si>
    <t>40:50</t>
  </si>
  <si>
    <t>37:35</t>
  </si>
  <si>
    <t>38:36</t>
  </si>
  <si>
    <t>42:48</t>
  </si>
  <si>
    <t>32:51</t>
  </si>
  <si>
    <t>35:56</t>
  </si>
  <si>
    <t>27:59</t>
  </si>
  <si>
    <t>64:27</t>
  </si>
  <si>
    <t>53:35</t>
  </si>
  <si>
    <t>55:28</t>
  </si>
  <si>
    <t>44:31</t>
  </si>
  <si>
    <t>56:50</t>
  </si>
  <si>
    <t>41:35</t>
  </si>
  <si>
    <t>51:53</t>
  </si>
  <si>
    <t>40:56</t>
  </si>
  <si>
    <t>39:37</t>
  </si>
  <si>
    <t>36:52</t>
  </si>
  <si>
    <t>45:52</t>
  </si>
  <si>
    <t>26:42</t>
  </si>
  <si>
    <t>36:57</t>
  </si>
  <si>
    <t>31:62</t>
  </si>
  <si>
    <t>23.05.</t>
  </si>
  <si>
    <t>16´</t>
  </si>
  <si>
    <t>63´</t>
  </si>
  <si>
    <t>67:27</t>
  </si>
  <si>
    <t>54:35</t>
  </si>
  <si>
    <t>57:30</t>
  </si>
  <si>
    <t>44:32</t>
  </si>
  <si>
    <t>61:50</t>
  </si>
  <si>
    <t>42:57</t>
  </si>
  <si>
    <t>41:38</t>
  </si>
  <si>
    <t>52:54</t>
  </si>
  <si>
    <t>41:39</t>
  </si>
  <si>
    <t>51:54</t>
  </si>
  <si>
    <t>37:54</t>
  </si>
  <si>
    <t>28:48</t>
  </si>
  <si>
    <t>36:62</t>
  </si>
  <si>
    <t>32:63</t>
  </si>
  <si>
    <t>2:2</t>
  </si>
  <si>
    <t>6:2</t>
  </si>
  <si>
    <t>0:1</t>
  </si>
  <si>
    <t>Lomnice-Lišov</t>
  </si>
  <si>
    <t>Slavonice-Ševětín</t>
  </si>
  <si>
    <t>Ledenice-K.Řečice</t>
  </si>
  <si>
    <t>Suchdol-Chlum</t>
  </si>
  <si>
    <t>Soběslav"B-N.Bystřice</t>
  </si>
  <si>
    <t>31.05.</t>
  </si>
  <si>
    <t>30.05.</t>
  </si>
  <si>
    <t>06.06.</t>
  </si>
  <si>
    <t>14.06.</t>
  </si>
  <si>
    <t>N.Včelnice-Lomnice</t>
  </si>
  <si>
    <t>N.Bystřice-Č.Velenice</t>
  </si>
  <si>
    <t>Chlum-Soběslav"B</t>
  </si>
  <si>
    <t>K.Řečice-Suchdol</t>
  </si>
  <si>
    <t>D.Bukovsko-Ledenice</t>
  </si>
  <si>
    <t>Lišov-Slavonice</t>
  </si>
  <si>
    <t>70:27</t>
  </si>
  <si>
    <t>60:39</t>
  </si>
  <si>
    <t>59:32</t>
  </si>
  <si>
    <t>45:32</t>
  </si>
  <si>
    <t>63:50</t>
  </si>
  <si>
    <t>42:59</t>
  </si>
  <si>
    <t>54:56</t>
  </si>
  <si>
    <t>41:41</t>
  </si>
  <si>
    <t>55:60</t>
  </si>
  <si>
    <t>39:56</t>
  </si>
  <si>
    <t>30:50</t>
  </si>
  <si>
    <t>36:65</t>
  </si>
  <si>
    <t>34:63</t>
  </si>
  <si>
    <t>0:3</t>
  </si>
  <si>
    <t>6:4</t>
  </si>
  <si>
    <t>Č.Velenice-Lomnice</t>
  </si>
  <si>
    <t>07.06.</t>
  </si>
  <si>
    <t>N.Včelnice-Soběslav"B</t>
  </si>
  <si>
    <t>N.Bystřice-Suchdol</t>
  </si>
  <si>
    <t>Chlum-Ledenice</t>
  </si>
  <si>
    <t>D.Bukovsko-Slavonice</t>
  </si>
  <si>
    <t>Ševětín-Lišov</t>
  </si>
  <si>
    <t>29:12</t>
  </si>
  <si>
    <t>22:26</t>
  </si>
  <si>
    <t>2014/15</t>
  </si>
  <si>
    <t>72:27</t>
  </si>
  <si>
    <t>62:40</t>
  </si>
  <si>
    <t>66:32</t>
  </si>
  <si>
    <t>50:33</t>
  </si>
  <si>
    <t>63:52</t>
  </si>
  <si>
    <t>45:61</t>
  </si>
  <si>
    <t>44:40</t>
  </si>
  <si>
    <t>55:58</t>
  </si>
  <si>
    <t>42:42</t>
  </si>
  <si>
    <t>56:63</t>
  </si>
  <si>
    <t>40:57</t>
  </si>
  <si>
    <t>32:53</t>
  </si>
  <si>
    <t>37:70</t>
  </si>
  <si>
    <t>34:70</t>
  </si>
  <si>
    <t>31:19</t>
  </si>
  <si>
    <t>39:11</t>
  </si>
  <si>
    <t>33:19</t>
  </si>
  <si>
    <t>28:25</t>
  </si>
  <si>
    <t>27:18</t>
  </si>
  <si>
    <t>23:32</t>
  </si>
  <si>
    <t>15:32</t>
  </si>
  <si>
    <t>14:44</t>
  </si>
  <si>
    <t>16:43</t>
  </si>
  <si>
    <t>19:19</t>
  </si>
  <si>
    <t>7:0</t>
  </si>
  <si>
    <t>BODY ja-po</t>
  </si>
  <si>
    <t>Šťastný</t>
  </si>
  <si>
    <t>Ševětín-Lomnice</t>
  </si>
  <si>
    <t>13.06.</t>
  </si>
  <si>
    <t>Lišov-D.Bukovsko</t>
  </si>
  <si>
    <t>Slavonice-K.Řečice</t>
  </si>
  <si>
    <t>Ledenice-N.Bystřice</t>
  </si>
  <si>
    <t>Suchdol-N.Včelnice</t>
  </si>
  <si>
    <t>Soběslav"B-Č.Velenice</t>
  </si>
  <si>
    <t>3´</t>
  </si>
  <si>
    <t>32´</t>
  </si>
  <si>
    <t>52´</t>
  </si>
  <si>
    <t>57´</t>
  </si>
  <si>
    <t>Chvátal T</t>
  </si>
  <si>
    <t>C</t>
  </si>
  <si>
    <t>74:28</t>
  </si>
  <si>
    <t>63:40</t>
  </si>
  <si>
    <t>70:38</t>
  </si>
  <si>
    <t>53:37</t>
  </si>
  <si>
    <t>67:55</t>
  </si>
  <si>
    <t>55:40</t>
  </si>
  <si>
    <t>45:62</t>
  </si>
  <si>
    <t>55:69</t>
  </si>
  <si>
    <t>43:44</t>
  </si>
  <si>
    <t>40:58</t>
  </si>
  <si>
    <t>56:69</t>
  </si>
  <si>
    <t>38:57</t>
  </si>
  <si>
    <t>43:70</t>
  </si>
  <si>
    <t>35:70</t>
  </si>
  <si>
    <t>45:16</t>
  </si>
  <si>
    <t>44:23</t>
  </si>
  <si>
    <t>33:14</t>
  </si>
  <si>
    <t>29:26</t>
  </si>
  <si>
    <t>21:21</t>
  </si>
  <si>
    <t>31:27</t>
  </si>
  <si>
    <t>20:18</t>
  </si>
  <si>
    <t>27:44</t>
  </si>
  <si>
    <t>22:25</t>
  </si>
  <si>
    <t>17:35</t>
  </si>
  <si>
    <t>14:43</t>
  </si>
  <si>
    <t>18:43</t>
  </si>
  <si>
    <t>31:10</t>
  </si>
  <si>
    <t>26:31</t>
  </si>
  <si>
    <t>25:14</t>
  </si>
  <si>
    <t>20:19</t>
  </si>
  <si>
    <t>42:18</t>
  </si>
  <si>
    <t>18:36</t>
  </si>
  <si>
    <t>30:14</t>
  </si>
  <si>
    <t>18:18</t>
  </si>
  <si>
    <t>20:24</t>
  </si>
  <si>
    <t>33:38</t>
  </si>
  <si>
    <t>18:30</t>
  </si>
  <si>
    <t>14:35</t>
  </si>
  <si>
    <t>postup</t>
  </si>
  <si>
    <t>sestup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</si>
</sst>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5]d/mmm/yy;@"/>
    <numFmt numFmtId="165" formatCode="#,##0\ &quot;Kč&quot;"/>
    <numFmt numFmtId="166" formatCode="0_ ;[Red]\-0\ "/>
  </numFmts>
  <fonts count="20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i/>
      <sz val="8"/>
      <color indexed="12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color indexed="12"/>
      <name val="Arial CE"/>
      <family val="2"/>
      <charset val="238"/>
    </font>
    <font>
      <sz val="8"/>
      <color indexed="20"/>
      <name val="Arial CE"/>
      <family val="2"/>
      <charset val="238"/>
    </font>
    <font>
      <sz val="8"/>
      <color indexed="14"/>
      <name val="Arial CE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10"/>
      <name val="Arial CE"/>
      <charset val="238"/>
    </font>
    <font>
      <i/>
      <sz val="8"/>
      <color indexed="12"/>
      <name val="Arial CE"/>
      <charset val="238"/>
    </font>
    <font>
      <b/>
      <sz val="10"/>
      <color indexed="10"/>
      <name val="Arial CE"/>
      <charset val="238"/>
    </font>
    <font>
      <b/>
      <sz val="10"/>
      <color indexed="12"/>
      <name val="Arial CE"/>
      <charset val="238"/>
    </font>
    <font>
      <sz val="10"/>
      <color indexed="12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10"/>
      <name val="Arial CE"/>
      <charset val="238"/>
    </font>
    <font>
      <sz val="8"/>
      <color indexed="12"/>
      <name val="Arial"/>
      <family val="2"/>
      <charset val="238"/>
    </font>
    <font>
      <sz val="8"/>
      <color indexed="17"/>
      <name val="Arial CE"/>
      <family val="2"/>
      <charset val="238"/>
    </font>
    <font>
      <b/>
      <sz val="10"/>
      <name val="Arial"/>
      <family val="2"/>
      <charset val="238"/>
    </font>
    <font>
      <sz val="8"/>
      <color indexed="56"/>
      <name val="Arial CE"/>
      <family val="2"/>
      <charset val="238"/>
    </font>
    <font>
      <b/>
      <i/>
      <sz val="8"/>
      <color indexed="12"/>
      <name val="Arial CE"/>
      <charset val="238"/>
    </font>
    <font>
      <i/>
      <sz val="8"/>
      <color indexed="12"/>
      <name val="Arial CE"/>
      <family val="2"/>
      <charset val="238"/>
    </font>
    <font>
      <sz val="8"/>
      <color indexed="10"/>
      <name val="Arial CE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16"/>
      <name val="Arial"/>
      <family val="2"/>
      <charset val="238"/>
    </font>
    <font>
      <sz val="10"/>
      <name val="Arial CE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6"/>
      <name val="Arial CE"/>
      <charset val="238"/>
    </font>
    <font>
      <sz val="10"/>
      <color indexed="16"/>
      <name val="Arial CE"/>
      <charset val="238"/>
    </font>
    <font>
      <sz val="8"/>
      <color indexed="12"/>
      <name val="Arial"/>
      <family val="2"/>
      <charset val="238"/>
    </font>
    <font>
      <b/>
      <i/>
      <sz val="8"/>
      <name val="Arial CE"/>
      <charset val="238"/>
    </font>
    <font>
      <u/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sz val="8"/>
      <color indexed="61"/>
      <name val="Arial CE"/>
      <family val="2"/>
      <charset val="238"/>
    </font>
    <font>
      <b/>
      <sz val="8"/>
      <color indexed="16"/>
      <name val="Arial CE"/>
      <charset val="238"/>
    </font>
    <font>
      <sz val="8"/>
      <color indexed="16"/>
      <name val="Arial CE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6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8"/>
      <color indexed="17"/>
      <name val="Arial"/>
      <family val="2"/>
      <charset val="238"/>
    </font>
    <font>
      <sz val="8"/>
      <color indexed="17"/>
      <name val="Arial CE"/>
      <charset val="238"/>
    </font>
    <font>
      <sz val="9"/>
      <name val="Arial CE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i/>
      <sz val="8"/>
      <color indexed="16"/>
      <name val="Arial CE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color indexed="8"/>
      <name val="Calibri"/>
      <family val="2"/>
      <charset val="238"/>
    </font>
    <font>
      <b/>
      <sz val="11"/>
      <color indexed="60"/>
      <name val="Arial"/>
      <family val="2"/>
      <charset val="238"/>
    </font>
    <font>
      <b/>
      <sz val="8"/>
      <color indexed="8"/>
      <name val="Calibri"/>
      <family val="2"/>
      <charset val="238"/>
    </font>
    <font>
      <sz val="7"/>
      <name val="Arial CE"/>
      <charset val="238"/>
    </font>
    <font>
      <sz val="7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"/>
      <name val="Calibri"/>
      <family val="2"/>
      <charset val="238"/>
    </font>
    <font>
      <sz val="8"/>
      <color indexed="12"/>
      <name val="Arial"/>
      <family val="2"/>
      <charset val="238"/>
    </font>
    <font>
      <sz val="8"/>
      <color indexed="12"/>
      <name val="Arial CE"/>
      <charset val="238"/>
    </font>
    <font>
      <b/>
      <i/>
      <sz val="8"/>
      <color indexed="30"/>
      <name val="Arial CE"/>
      <family val="2"/>
      <charset val="238"/>
    </font>
    <font>
      <sz val="8"/>
      <color indexed="30"/>
      <name val="Arial CE"/>
      <family val="2"/>
      <charset val="238"/>
    </font>
    <font>
      <sz val="10"/>
      <color indexed="8"/>
      <name val="Calibri"/>
      <family val="2"/>
      <charset val="238"/>
    </font>
    <font>
      <sz val="8"/>
      <color indexed="60"/>
      <name val="Arial CE"/>
      <family val="2"/>
      <charset val="238"/>
    </font>
    <font>
      <i/>
      <sz val="10"/>
      <color indexed="54"/>
      <name val="Arial"/>
      <family val="2"/>
      <charset val="238"/>
    </font>
    <font>
      <b/>
      <i/>
      <sz val="10"/>
      <color indexed="54"/>
      <name val="Arial"/>
      <family val="2"/>
      <charset val="238"/>
    </font>
    <font>
      <sz val="8"/>
      <color indexed="10"/>
      <name val="Arial CE"/>
      <charset val="238"/>
    </font>
    <font>
      <b/>
      <sz val="8"/>
      <color indexed="10"/>
      <name val="Arial CE"/>
      <charset val="238"/>
    </font>
    <font>
      <b/>
      <sz val="8"/>
      <color indexed="52"/>
      <name val="Arial"/>
      <family val="2"/>
      <charset val="238"/>
    </font>
    <font>
      <b/>
      <i/>
      <sz val="8"/>
      <color indexed="51"/>
      <name val="Arial CE"/>
      <family val="2"/>
      <charset val="238"/>
    </font>
    <font>
      <b/>
      <sz val="8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8"/>
      <color indexed="12"/>
      <name val="Arial CE"/>
      <charset val="238"/>
    </font>
    <font>
      <b/>
      <sz val="7"/>
      <name val="Arial CE"/>
      <charset val="238"/>
    </font>
    <font>
      <b/>
      <sz val="7"/>
      <color indexed="10"/>
      <name val="Arial CE"/>
      <charset val="238"/>
    </font>
    <font>
      <sz val="8"/>
      <color indexed="10"/>
      <name val="Arial CE"/>
      <charset val="238"/>
    </font>
    <font>
      <sz val="8"/>
      <color indexed="62"/>
      <name val="Arial CE"/>
      <charset val="238"/>
    </font>
    <font>
      <sz val="8"/>
      <color indexed="62"/>
      <name val="Arial CE"/>
      <charset val="238"/>
    </font>
    <font>
      <b/>
      <i/>
      <sz val="8"/>
      <color indexed="5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8"/>
      <color indexed="10"/>
      <name val="Arial CE"/>
      <charset val="238"/>
    </font>
    <font>
      <sz val="8"/>
      <color indexed="52"/>
      <name val="Arial CE"/>
      <charset val="238"/>
    </font>
    <font>
      <b/>
      <sz val="8"/>
      <color indexed="10"/>
      <name val="Arial CE"/>
      <charset val="238"/>
    </font>
    <font>
      <sz val="10"/>
      <color indexed="8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8"/>
      <color indexed="12"/>
      <name val="Arial CE"/>
      <family val="2"/>
      <charset val="238"/>
    </font>
    <font>
      <sz val="8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b/>
      <sz val="8"/>
      <color indexed="52"/>
      <name val="Arial CE"/>
      <charset val="238"/>
    </font>
    <font>
      <sz val="8"/>
      <color indexed="30"/>
      <name val="Arial CE"/>
      <charset val="238"/>
    </font>
    <font>
      <b/>
      <sz val="10"/>
      <color indexed="17"/>
      <name val="Arial CE"/>
      <charset val="238"/>
    </font>
    <font>
      <sz val="8"/>
      <color indexed="17"/>
      <name val="Arial CE"/>
      <charset val="238"/>
    </font>
    <font>
      <sz val="10"/>
      <color indexed="17"/>
      <name val="Arial CE"/>
      <charset val="238"/>
    </font>
    <font>
      <sz val="7"/>
      <color indexed="12"/>
      <name val="Arial CE"/>
      <charset val="238"/>
    </font>
    <font>
      <b/>
      <i/>
      <sz val="8"/>
      <color indexed="56"/>
      <name val="Arial"/>
      <family val="2"/>
      <charset val="238"/>
    </font>
    <font>
      <b/>
      <i/>
      <sz val="10"/>
      <color indexed="56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8"/>
      <color rgb="FF00B050"/>
      <name val="Arial"/>
      <family val="2"/>
      <charset val="238"/>
    </font>
    <font>
      <b/>
      <i/>
      <sz val="10"/>
      <color rgb="FF00B050"/>
      <name val="Calibri"/>
      <family val="2"/>
      <charset val="238"/>
    </font>
    <font>
      <sz val="11"/>
      <color theme="5" tint="-0.499984740745262"/>
      <name val="Arial"/>
      <family val="2"/>
      <charset val="238"/>
    </font>
    <font>
      <b/>
      <sz val="11"/>
      <color theme="5" tint="-0.499984740745262"/>
      <name val="Calibri"/>
      <family val="2"/>
      <charset val="238"/>
    </font>
    <font>
      <sz val="11"/>
      <color theme="5" tint="-0.499984740745262"/>
      <name val="Calibri"/>
      <family val="2"/>
      <charset val="238"/>
    </font>
    <font>
      <b/>
      <sz val="10"/>
      <color theme="5" tint="-0.499984740745262"/>
      <name val="Arial"/>
      <family val="2"/>
      <charset val="238"/>
    </font>
    <font>
      <sz val="11"/>
      <color rgb="FF7030A0"/>
      <name val="Arial"/>
      <family val="2"/>
      <charset val="238"/>
    </font>
    <font>
      <b/>
      <sz val="11"/>
      <color rgb="FF7030A0"/>
      <name val="Arial"/>
      <family val="2"/>
      <charset val="238"/>
    </font>
    <font>
      <sz val="11"/>
      <color rgb="FF7030A0"/>
      <name val="Calibri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8"/>
      <color rgb="FF7030A0"/>
      <name val="Arial"/>
      <family val="2"/>
      <charset val="238"/>
    </font>
    <font>
      <b/>
      <i/>
      <sz val="7"/>
      <color rgb="FF7030A0"/>
      <name val="Arial"/>
      <family val="2"/>
      <charset val="238"/>
    </font>
    <font>
      <sz val="8"/>
      <color rgb="FF0033CC"/>
      <name val="Arial CE"/>
      <family val="2"/>
      <charset val="238"/>
    </font>
    <font>
      <sz val="7"/>
      <color indexed="10"/>
      <name val="Arial CE"/>
      <charset val="238"/>
    </font>
    <font>
      <i/>
      <sz val="7"/>
      <color rgb="FFC00000"/>
      <name val="Arial CE"/>
      <charset val="238"/>
    </font>
    <font>
      <sz val="10"/>
      <color rgb="FFC00000"/>
      <name val="Arial CE"/>
      <charset val="238"/>
    </font>
    <font>
      <b/>
      <sz val="8"/>
      <color rgb="FFC00000"/>
      <name val="Arial CE"/>
      <charset val="238"/>
    </font>
    <font>
      <sz val="8"/>
      <color rgb="FFC00000"/>
      <name val="Arial CE"/>
      <charset val="238"/>
    </font>
    <font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b/>
      <i/>
      <sz val="8"/>
      <color rgb="FFFF0000"/>
      <name val="Arial CE"/>
      <charset val="238"/>
    </font>
    <font>
      <b/>
      <sz val="8"/>
      <color indexed="17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i/>
      <sz val="8"/>
      <color indexed="17"/>
      <name val="Arial"/>
      <family val="2"/>
      <charset val="238"/>
    </font>
    <font>
      <sz val="8"/>
      <color theme="6" tint="-0.499984740745262"/>
      <name val="Arial"/>
      <family val="2"/>
      <charset val="238"/>
    </font>
    <font>
      <i/>
      <sz val="8"/>
      <color theme="6" tint="-0.499984740745262"/>
      <name val="Arial"/>
      <family val="2"/>
      <charset val="238"/>
    </font>
    <font>
      <i/>
      <sz val="8"/>
      <color indexed="12"/>
      <name val="Arial"/>
      <family val="2"/>
      <charset val="238"/>
    </font>
    <font>
      <b/>
      <sz val="8"/>
      <color rgb="FF0033CC"/>
      <name val="Arial"/>
      <family val="2"/>
      <charset val="238"/>
    </font>
    <font>
      <sz val="8"/>
      <color rgb="FFFF0000"/>
      <name val="Arial CE"/>
      <charset val="238"/>
    </font>
    <font>
      <sz val="8"/>
      <color rgb="FFFFC000"/>
      <name val="Arial CE"/>
      <charset val="238"/>
    </font>
    <font>
      <sz val="8"/>
      <color rgb="FF0033CC"/>
      <name val="Arial CE"/>
      <charset val="238"/>
    </font>
    <font>
      <b/>
      <sz val="10"/>
      <color rgb="FF0033CC"/>
      <name val="Arial CE"/>
      <charset val="238"/>
    </font>
    <font>
      <sz val="10"/>
      <color rgb="FF0033CC"/>
      <name val="Arial CE"/>
      <charset val="238"/>
    </font>
    <font>
      <i/>
      <sz val="8"/>
      <color rgb="FF0033CC"/>
      <name val="Arial CE"/>
      <charset val="238"/>
    </font>
    <font>
      <b/>
      <sz val="8"/>
      <color rgb="FF0033CC"/>
      <name val="Arial CE"/>
      <charset val="238"/>
    </font>
    <font>
      <b/>
      <i/>
      <sz val="8"/>
      <color rgb="FF0033CC"/>
      <name val="Arial CE"/>
      <charset val="238"/>
    </font>
    <font>
      <sz val="8"/>
      <color theme="5" tint="-0.499984740745262"/>
      <name val="Arial CE"/>
      <family val="2"/>
      <charset val="238"/>
    </font>
    <font>
      <i/>
      <sz val="8"/>
      <color theme="5" tint="-0.499984740745262"/>
      <name val="Arial CE"/>
      <family val="2"/>
      <charset val="238"/>
    </font>
    <font>
      <sz val="8"/>
      <color rgb="FF0033CC"/>
      <name val="Arial"/>
      <family val="2"/>
      <charset val="238"/>
    </font>
    <font>
      <sz val="10"/>
      <color rgb="FF0033CC"/>
      <name val="Arial"/>
      <family val="2"/>
      <charset val="238"/>
    </font>
    <font>
      <i/>
      <sz val="10"/>
      <color rgb="FF0033CC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color rgb="FF0033CC"/>
      <name val="Arial CE"/>
      <family val="2"/>
      <charset val="238"/>
    </font>
    <font>
      <i/>
      <sz val="7"/>
      <color indexed="54"/>
      <name val="Arial"/>
      <family val="2"/>
      <charset val="238"/>
    </font>
    <font>
      <sz val="8"/>
      <color rgb="FF00B050"/>
      <name val="Arial CE"/>
      <charset val="238"/>
    </font>
    <font>
      <sz val="8"/>
      <color rgb="FF009E47"/>
      <name val="Arial CE"/>
      <charset val="238"/>
    </font>
    <font>
      <i/>
      <sz val="8"/>
      <color theme="8" tint="-0.499984740745262"/>
      <name val="Arial CE"/>
      <charset val="238"/>
    </font>
    <font>
      <b/>
      <i/>
      <sz val="11"/>
      <color theme="5" tint="-0.499984740745262"/>
      <name val="Calibri"/>
      <family val="2"/>
      <charset val="238"/>
    </font>
    <font>
      <b/>
      <i/>
      <sz val="11"/>
      <color rgb="FF7030A0"/>
      <name val="Arial"/>
      <family val="2"/>
      <charset val="238"/>
    </font>
    <font>
      <b/>
      <i/>
      <sz val="11"/>
      <color rgb="FF7030A0"/>
      <name val="Calibri"/>
      <family val="2"/>
      <charset val="238"/>
    </font>
    <font>
      <b/>
      <i/>
      <sz val="10"/>
      <color indexed="12"/>
      <name val="Arial"/>
      <family val="2"/>
      <charset val="238"/>
    </font>
    <font>
      <b/>
      <i/>
      <sz val="10"/>
      <color indexed="12"/>
      <name val="Arial CE"/>
      <charset val="238"/>
    </font>
    <font>
      <i/>
      <sz val="11"/>
      <color rgb="FFC00000"/>
      <name val="Calibri"/>
      <family val="2"/>
      <charset val="238"/>
    </font>
    <font>
      <b/>
      <i/>
      <sz val="10"/>
      <color rgb="FFC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theme="5" tint="-0.499984740745262"/>
      <name val="Arial CE"/>
      <charset val="238"/>
    </font>
    <font>
      <b/>
      <sz val="8"/>
      <color theme="5" tint="-0.499984740745262"/>
      <name val="Arial CE"/>
      <charset val="238"/>
    </font>
    <font>
      <sz val="8"/>
      <color theme="5" tint="-0.499984740745262"/>
      <name val="Arial CE"/>
      <charset val="238"/>
    </font>
    <font>
      <sz val="10"/>
      <color theme="5" tint="-0.499984740745262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8">
    <xf numFmtId="0" fontId="0" fillId="0" borderId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64" fillId="0" borderId="1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5" fillId="3" borderId="0" applyNumberFormat="0" applyBorder="0" applyAlignment="0" applyProtection="0"/>
    <xf numFmtId="0" fontId="66" fillId="16" borderId="2" applyNumberFormat="0" applyAlignment="0" applyProtection="0"/>
    <xf numFmtId="0" fontId="66" fillId="16" borderId="2" applyNumberFormat="0" applyAlignment="0" applyProtection="0"/>
    <xf numFmtId="0" fontId="66" fillId="16" borderId="2" applyNumberFormat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7" fillId="0" borderId="3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8" fillId="0" borderId="4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5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141" fillId="0" borderId="0"/>
    <xf numFmtId="0" fontId="4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23" fillId="0" borderId="0"/>
    <xf numFmtId="0" fontId="23" fillId="0" borderId="0"/>
    <xf numFmtId="0" fontId="23" fillId="0" borderId="0"/>
    <xf numFmtId="0" fontId="88" fillId="0" borderId="0"/>
    <xf numFmtId="0" fontId="23" fillId="18" borderId="6" applyNumberFormat="0" applyFont="0" applyAlignment="0" applyProtection="0"/>
    <xf numFmtId="0" fontId="23" fillId="18" borderId="6" applyNumberFormat="0" applyFont="0" applyAlignment="0" applyProtection="0"/>
    <xf numFmtId="0" fontId="23" fillId="18" borderId="6" applyNumberFormat="0" applyFont="0" applyAlignment="0" applyProtection="0"/>
    <xf numFmtId="9" fontId="4" fillId="0" borderId="0" applyFont="0" applyFill="0" applyBorder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2" fillId="0" borderId="7" applyNumberFormat="0" applyFill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5" fillId="7" borderId="8" applyNumberFormat="0" applyAlignment="0" applyProtection="0"/>
    <xf numFmtId="0" fontId="76" fillId="19" borderId="8" applyNumberFormat="0" applyAlignment="0" applyProtection="0"/>
    <xf numFmtId="0" fontId="76" fillId="19" borderId="8" applyNumberFormat="0" applyAlignment="0" applyProtection="0"/>
    <xf numFmtId="0" fontId="76" fillId="19" borderId="8" applyNumberFormat="0" applyAlignment="0" applyProtection="0"/>
    <xf numFmtId="0" fontId="77" fillId="19" borderId="9" applyNumberFormat="0" applyAlignment="0" applyProtection="0"/>
    <xf numFmtId="0" fontId="77" fillId="19" borderId="9" applyNumberFormat="0" applyAlignment="0" applyProtection="0"/>
    <xf numFmtId="0" fontId="77" fillId="19" borderId="9" applyNumberFormat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" fillId="0" borderId="0"/>
  </cellStyleXfs>
  <cellXfs count="97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2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11" xfId="0" applyFont="1" applyBorder="1"/>
    <xf numFmtId="0" fontId="5" fillId="0" borderId="0" xfId="0" applyFont="1" applyBorder="1" applyAlignment="1">
      <alignment horizontal="center"/>
    </xf>
    <xf numFmtId="0" fontId="0" fillId="0" borderId="13" xfId="0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/>
    <xf numFmtId="0" fontId="0" fillId="0" borderId="14" xfId="0" applyBorder="1"/>
    <xf numFmtId="0" fontId="10" fillId="0" borderId="15" xfId="0" applyFont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Border="1" applyAlignment="1">
      <alignment horizontal="center"/>
    </xf>
    <xf numFmtId="0" fontId="5" fillId="0" borderId="10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textRotation="90"/>
    </xf>
    <xf numFmtId="0" fontId="10" fillId="0" borderId="11" xfId="0" applyFont="1" applyBorder="1"/>
    <xf numFmtId="0" fontId="0" fillId="0" borderId="17" xfId="0" applyBorder="1"/>
    <xf numFmtId="0" fontId="6" fillId="0" borderId="18" xfId="0" applyFont="1" applyBorder="1" applyAlignment="1">
      <alignment horizontal="center" textRotation="90"/>
    </xf>
    <xf numFmtId="0" fontId="5" fillId="0" borderId="18" xfId="0" applyFont="1" applyBorder="1" applyAlignment="1">
      <alignment horizontal="center" textRotation="90"/>
    </xf>
    <xf numFmtId="0" fontId="11" fillId="0" borderId="13" xfId="0" applyFont="1" applyBorder="1" applyAlignment="1">
      <alignment horizontal="center"/>
    </xf>
    <xf numFmtId="0" fontId="10" fillId="0" borderId="14" xfId="0" applyFont="1" applyBorder="1"/>
    <xf numFmtId="0" fontId="12" fillId="0" borderId="13" xfId="0" applyFont="1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textRotation="90"/>
    </xf>
    <xf numFmtId="0" fontId="14" fillId="0" borderId="0" xfId="0" applyFont="1"/>
    <xf numFmtId="0" fontId="12" fillId="0" borderId="0" xfId="0" applyFont="1"/>
    <xf numFmtId="0" fontId="13" fillId="0" borderId="19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" fontId="14" fillId="0" borderId="0" xfId="0" applyNumberFormat="1" applyFont="1"/>
    <xf numFmtId="0" fontId="17" fillId="0" borderId="18" xfId="0" applyFont="1" applyBorder="1" applyAlignment="1">
      <alignment horizontal="center" textRotation="90"/>
    </xf>
    <xf numFmtId="0" fontId="13" fillId="0" borderId="13" xfId="0" applyFont="1" applyBorder="1" applyAlignment="1">
      <alignment horizontal="center"/>
    </xf>
    <xf numFmtId="0" fontId="13" fillId="0" borderId="13" xfId="0" applyFont="1" applyBorder="1"/>
    <xf numFmtId="0" fontId="4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3" fontId="5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9" fillId="0" borderId="0" xfId="0" applyFont="1"/>
    <xf numFmtId="1" fontId="12" fillId="0" borderId="0" xfId="0" applyNumberFormat="1" applyFont="1"/>
    <xf numFmtId="3" fontId="12" fillId="0" borderId="0" xfId="0" applyNumberFormat="1" applyFont="1"/>
    <xf numFmtId="0" fontId="18" fillId="0" borderId="0" xfId="0" applyFont="1"/>
    <xf numFmtId="1" fontId="14" fillId="0" borderId="0" xfId="0" applyNumberFormat="1" applyFont="1" applyAlignment="1">
      <alignment textRotation="90" wrapText="1"/>
    </xf>
    <xf numFmtId="3" fontId="19" fillId="0" borderId="0" xfId="0" applyNumberFormat="1" applyFont="1" applyAlignment="1">
      <alignment textRotation="90" wrapText="1"/>
    </xf>
    <xf numFmtId="0" fontId="21" fillId="0" borderId="0" xfId="0" applyFont="1" applyAlignment="1">
      <alignment textRotation="90" wrapText="1"/>
    </xf>
    <xf numFmtId="0" fontId="21" fillId="0" borderId="0" xfId="0" applyFont="1"/>
    <xf numFmtId="1" fontId="21" fillId="0" borderId="0" xfId="0" applyNumberFormat="1" applyFont="1"/>
    <xf numFmtId="1" fontId="19" fillId="0" borderId="0" xfId="0" applyNumberFormat="1" applyFont="1"/>
    <xf numFmtId="0" fontId="13" fillId="0" borderId="0" xfId="0" applyFont="1"/>
    <xf numFmtId="0" fontId="11" fillId="0" borderId="20" xfId="0" applyFont="1" applyBorder="1"/>
    <xf numFmtId="0" fontId="2" fillId="0" borderId="15" xfId="0" applyFont="1" applyBorder="1"/>
    <xf numFmtId="0" fontId="15" fillId="0" borderId="10" xfId="0" applyFont="1" applyBorder="1"/>
    <xf numFmtId="0" fontId="11" fillId="0" borderId="10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5" fillId="24" borderId="12" xfId="0" applyFont="1" applyFill="1" applyBorder="1" applyAlignment="1">
      <alignment horizontal="center"/>
    </xf>
    <xf numFmtId="0" fontId="12" fillId="24" borderId="12" xfId="0" applyFont="1" applyFill="1" applyBorder="1" applyAlignment="1">
      <alignment horizontal="center"/>
    </xf>
    <xf numFmtId="0" fontId="12" fillId="0" borderId="15" xfId="0" applyFont="1" applyBorder="1"/>
    <xf numFmtId="0" fontId="5" fillId="24" borderId="21" xfId="0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0" fontId="12" fillId="24" borderId="12" xfId="0" applyFont="1" applyFill="1" applyBorder="1"/>
    <xf numFmtId="0" fontId="0" fillId="24" borderId="0" xfId="0" applyFill="1"/>
    <xf numFmtId="0" fontId="5" fillId="24" borderId="0" xfId="0" applyFont="1" applyFill="1"/>
    <xf numFmtId="0" fontId="7" fillId="24" borderId="0" xfId="0" applyFont="1" applyFill="1" applyAlignment="1">
      <alignment horizontal="center"/>
    </xf>
    <xf numFmtId="0" fontId="11" fillId="24" borderId="0" xfId="0" applyFont="1" applyFill="1" applyAlignment="1">
      <alignment horizontal="center"/>
    </xf>
    <xf numFmtId="0" fontId="0" fillId="0" borderId="21" xfId="0" applyBorder="1"/>
    <xf numFmtId="0" fontId="1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2" fillId="0" borderId="0" xfId="0" applyFont="1"/>
    <xf numFmtId="1" fontId="22" fillId="0" borderId="0" xfId="0" applyNumberFormat="1" applyFont="1"/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9" xfId="0" applyFont="1" applyBorder="1"/>
    <xf numFmtId="0" fontId="5" fillId="0" borderId="21" xfId="0" applyFont="1" applyBorder="1"/>
    <xf numFmtId="0" fontId="0" fillId="0" borderId="16" xfId="0" applyBorder="1"/>
    <xf numFmtId="0" fontId="5" fillId="0" borderId="0" xfId="0" applyFont="1" applyAlignment="1"/>
    <xf numFmtId="0" fontId="7" fillId="0" borderId="0" xfId="0" applyFont="1" applyAlignment="1"/>
    <xf numFmtId="0" fontId="13" fillId="24" borderId="12" xfId="0" applyFont="1" applyFill="1" applyBorder="1" applyAlignment="1">
      <alignment horizontal="center"/>
    </xf>
    <xf numFmtId="0" fontId="6" fillId="0" borderId="0" xfId="0" applyFont="1"/>
    <xf numFmtId="3" fontId="14" fillId="0" borderId="0" xfId="0" applyNumberFormat="1" applyFont="1"/>
    <xf numFmtId="0" fontId="25" fillId="0" borderId="0" xfId="0" applyFont="1"/>
    <xf numFmtId="3" fontId="25" fillId="0" borderId="0" xfId="0" applyNumberFormat="1" applyFont="1"/>
    <xf numFmtId="0" fontId="26" fillId="0" borderId="0" xfId="0" applyFont="1"/>
    <xf numFmtId="1" fontId="26" fillId="0" borderId="0" xfId="0" applyNumberFormat="1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29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/>
    <xf numFmtId="0" fontId="15" fillId="0" borderId="0" xfId="0" applyFont="1" applyFill="1" applyBorder="1"/>
    <xf numFmtId="0" fontId="37" fillId="0" borderId="0" xfId="0" applyFont="1"/>
    <xf numFmtId="0" fontId="24" fillId="0" borderId="0" xfId="0" applyFont="1"/>
    <xf numFmtId="0" fontId="36" fillId="0" borderId="0" xfId="0" applyFont="1"/>
    <xf numFmtId="3" fontId="26" fillId="0" borderId="0" xfId="0" applyNumberFormat="1" applyFont="1"/>
    <xf numFmtId="0" fontId="2" fillId="0" borderId="17" xfId="0" applyFont="1" applyBorder="1"/>
    <xf numFmtId="0" fontId="2" fillId="0" borderId="14" xfId="0" applyFont="1" applyBorder="1"/>
    <xf numFmtId="0" fontId="2" fillId="0" borderId="13" xfId="0" applyFont="1" applyBorder="1"/>
    <xf numFmtId="0" fontId="38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9" fillId="24" borderId="12" xfId="0" applyFont="1" applyFill="1" applyBorder="1" applyAlignment="1">
      <alignment horizontal="center"/>
    </xf>
    <xf numFmtId="0" fontId="19" fillId="24" borderId="0" xfId="0" applyFont="1" applyFill="1"/>
    <xf numFmtId="0" fontId="9" fillId="0" borderId="13" xfId="0" applyFont="1" applyBorder="1" applyAlignment="1">
      <alignment horizontal="center"/>
    </xf>
    <xf numFmtId="0" fontId="19" fillId="0" borderId="18" xfId="0" applyFont="1" applyBorder="1" applyAlignment="1">
      <alignment horizontal="center" textRotation="90"/>
    </xf>
    <xf numFmtId="0" fontId="19" fillId="0" borderId="10" xfId="0" applyFont="1" applyBorder="1" applyAlignment="1">
      <alignment horizontal="center" textRotation="90"/>
    </xf>
    <xf numFmtId="0" fontId="37" fillId="0" borderId="0" xfId="0" applyFont="1" applyAlignment="1">
      <alignment textRotation="90"/>
    </xf>
    <xf numFmtId="0" fontId="20" fillId="0" borderId="15" xfId="0" applyFont="1" applyBorder="1"/>
    <xf numFmtId="0" fontId="40" fillId="0" borderId="0" xfId="0" applyFont="1"/>
    <xf numFmtId="3" fontId="28" fillId="0" borderId="0" xfId="0" applyNumberFormat="1" applyFont="1"/>
    <xf numFmtId="0" fontId="19" fillId="0" borderId="0" xfId="0" applyFont="1" applyAlignment="1">
      <alignment horizontal="center"/>
    </xf>
    <xf numFmtId="0" fontId="41" fillId="0" borderId="0" xfId="0" applyFont="1"/>
    <xf numFmtId="0" fontId="25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24" fillId="0" borderId="0" xfId="0" applyFont="1" applyFill="1" applyBorder="1"/>
    <xf numFmtId="0" fontId="36" fillId="0" borderId="0" xfId="0" applyFont="1" applyFill="1" applyBorder="1"/>
    <xf numFmtId="0" fontId="15" fillId="25" borderId="0" xfId="0" applyFont="1" applyFill="1" applyAlignment="1">
      <alignment horizontal="center"/>
    </xf>
    <xf numFmtId="0" fontId="12" fillId="26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16" xfId="0" applyFont="1" applyFill="1" applyBorder="1"/>
    <xf numFmtId="0" fontId="12" fillId="0" borderId="16" xfId="0" applyFont="1" applyFill="1" applyBorder="1"/>
    <xf numFmtId="0" fontId="11" fillId="0" borderId="16" xfId="0" applyFont="1" applyFill="1" applyBorder="1" applyAlignment="1">
      <alignment horizontal="center"/>
    </xf>
    <xf numFmtId="0" fontId="35" fillId="0" borderId="0" xfId="0" applyFont="1" applyFill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14" fillId="0" borderId="0" xfId="0" applyFont="1" applyFill="1" applyAlignment="1"/>
    <xf numFmtId="0" fontId="5" fillId="0" borderId="0" xfId="0" applyFont="1" applyFill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20" xfId="0" applyFont="1" applyFill="1" applyBorder="1"/>
    <xf numFmtId="0" fontId="11" fillId="0" borderId="0" xfId="0" applyFont="1" applyFill="1" applyBorder="1"/>
    <xf numFmtId="0" fontId="35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9" fillId="26" borderId="0" xfId="0" applyFont="1" applyFill="1" applyAlignment="1">
      <alignment horizontal="center"/>
    </xf>
    <xf numFmtId="0" fontId="24" fillId="0" borderId="0" xfId="92" applyFont="1"/>
    <xf numFmtId="0" fontId="25" fillId="0" borderId="0" xfId="0" applyFont="1" applyFill="1"/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9" fillId="0" borderId="0" xfId="0" applyFont="1" applyFill="1"/>
    <xf numFmtId="0" fontId="44" fillId="0" borderId="0" xfId="0" applyFont="1"/>
    <xf numFmtId="0" fontId="4" fillId="0" borderId="0" xfId="0" applyFont="1" applyFill="1"/>
    <xf numFmtId="0" fontId="47" fillId="0" borderId="0" xfId="0" applyFont="1"/>
    <xf numFmtId="0" fontId="48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49" fillId="0" borderId="22" xfId="0" applyFont="1" applyBorder="1"/>
    <xf numFmtId="0" fontId="49" fillId="0" borderId="23" xfId="0" applyFont="1" applyBorder="1" applyAlignment="1">
      <alignment horizontal="center"/>
    </xf>
    <xf numFmtId="0" fontId="49" fillId="0" borderId="24" xfId="0" applyFont="1" applyBorder="1" applyAlignment="1">
      <alignment horizontal="center"/>
    </xf>
    <xf numFmtId="0" fontId="44" fillId="0" borderId="0" xfId="0" applyFont="1" applyFill="1" applyBorder="1"/>
    <xf numFmtId="0" fontId="48" fillId="0" borderId="25" xfId="0" applyFont="1" applyFill="1" applyBorder="1" applyAlignment="1">
      <alignment horizontal="center"/>
    </xf>
    <xf numFmtId="0" fontId="31" fillId="0" borderId="12" xfId="0" applyFont="1" applyFill="1" applyBorder="1"/>
    <xf numFmtId="0" fontId="48" fillId="0" borderId="26" xfId="0" applyFont="1" applyFill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46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3" fillId="0" borderId="0" xfId="92" applyFont="1" applyFill="1" applyBorder="1"/>
    <xf numFmtId="0" fontId="38" fillId="0" borderId="0" xfId="92" applyFont="1" applyFill="1" applyBorder="1"/>
    <xf numFmtId="0" fontId="45" fillId="0" borderId="0" xfId="0" applyFont="1" applyBorder="1" applyAlignment="1">
      <alignment horizontal="center"/>
    </xf>
    <xf numFmtId="0" fontId="45" fillId="0" borderId="0" xfId="92" applyFont="1" applyBorder="1" applyAlignment="1">
      <alignment horizontal="center"/>
    </xf>
    <xf numFmtId="49" fontId="45" fillId="0" borderId="0" xfId="92" applyNumberFormat="1" applyFont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textRotation="90" wrapText="1"/>
    </xf>
    <xf numFmtId="0" fontId="2" fillId="0" borderId="0" xfId="0" applyFont="1" applyBorder="1"/>
    <xf numFmtId="0" fontId="5" fillId="0" borderId="0" xfId="0" applyFont="1" applyBorder="1" applyAlignment="1">
      <alignment horizontal="center" textRotation="90"/>
    </xf>
    <xf numFmtId="0" fontId="6" fillId="0" borderId="0" xfId="0" applyFont="1" applyBorder="1" applyAlignment="1">
      <alignment horizontal="center" textRotation="90"/>
    </xf>
    <xf numFmtId="0" fontId="5" fillId="0" borderId="19" xfId="0" applyFont="1" applyBorder="1" applyAlignment="1">
      <alignment horizontal="center" textRotation="90"/>
    </xf>
    <xf numFmtId="0" fontId="6" fillId="0" borderId="13" xfId="0" applyFont="1" applyBorder="1" applyAlignment="1">
      <alignment horizontal="center" textRotation="90"/>
    </xf>
    <xf numFmtId="0" fontId="5" fillId="0" borderId="13" xfId="0" applyFont="1" applyBorder="1" applyAlignment="1">
      <alignment horizontal="center" textRotation="90"/>
    </xf>
    <xf numFmtId="0" fontId="19" fillId="0" borderId="0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5" fillId="0" borderId="14" xfId="0" applyFont="1" applyBorder="1" applyAlignment="1">
      <alignment horizontal="center" textRotation="90"/>
    </xf>
    <xf numFmtId="0" fontId="17" fillId="0" borderId="13" xfId="0" applyFont="1" applyBorder="1" applyAlignment="1">
      <alignment horizontal="center" textRotation="90"/>
    </xf>
    <xf numFmtId="0" fontId="12" fillId="24" borderId="12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15" fillId="0" borderId="0" xfId="0" applyNumberFormat="1" applyFont="1"/>
    <xf numFmtId="3" fontId="5" fillId="0" borderId="0" xfId="0" applyNumberFormat="1" applyFont="1" applyAlignment="1">
      <alignment horizontal="center" vertical="center" textRotation="90"/>
    </xf>
    <xf numFmtId="0" fontId="36" fillId="0" borderId="0" xfId="0" applyFont="1" applyFill="1"/>
    <xf numFmtId="20" fontId="36" fillId="0" borderId="0" xfId="0" applyNumberFormat="1" applyFont="1" applyFill="1"/>
    <xf numFmtId="0" fontId="24" fillId="0" borderId="0" xfId="0" applyFont="1" applyFill="1"/>
    <xf numFmtId="0" fontId="38" fillId="0" borderId="0" xfId="90" applyFont="1"/>
    <xf numFmtId="1" fontId="38" fillId="0" borderId="0" xfId="90" applyNumberFormat="1" applyFont="1"/>
    <xf numFmtId="0" fontId="45" fillId="0" borderId="0" xfId="90" applyFont="1"/>
    <xf numFmtId="1" fontId="45" fillId="0" borderId="0" xfId="90" applyNumberFormat="1" applyFont="1"/>
    <xf numFmtId="0" fontId="45" fillId="0" borderId="22" xfId="90" applyFont="1" applyBorder="1" applyAlignment="1">
      <alignment horizontal="center"/>
    </xf>
    <xf numFmtId="0" fontId="45" fillId="0" borderId="23" xfId="90" applyFont="1" applyBorder="1" applyAlignment="1">
      <alignment horizontal="center"/>
    </xf>
    <xf numFmtId="20" fontId="45" fillId="0" borderId="23" xfId="90" applyNumberFormat="1" applyFont="1" applyBorder="1" applyAlignment="1">
      <alignment horizontal="center"/>
    </xf>
    <xf numFmtId="0" fontId="45" fillId="0" borderId="24" xfId="90" applyFont="1" applyBorder="1" applyAlignment="1">
      <alignment horizontal="center"/>
    </xf>
    <xf numFmtId="0" fontId="45" fillId="0" borderId="25" xfId="90" applyFont="1" applyBorder="1" applyAlignment="1">
      <alignment horizontal="center"/>
    </xf>
    <xf numFmtId="0" fontId="45" fillId="0" borderId="12" xfId="90" applyFont="1" applyBorder="1"/>
    <xf numFmtId="20" fontId="45" fillId="0" borderId="12" xfId="90" applyNumberFormat="1" applyFont="1" applyBorder="1" applyAlignment="1">
      <alignment horizontal="center"/>
    </xf>
    <xf numFmtId="1" fontId="45" fillId="0" borderId="12" xfId="90" applyNumberFormat="1" applyFont="1" applyBorder="1" applyAlignment="1">
      <alignment horizontal="center"/>
    </xf>
    <xf numFmtId="0" fontId="38" fillId="0" borderId="25" xfId="90" applyFont="1" applyBorder="1"/>
    <xf numFmtId="0" fontId="38" fillId="0" borderId="12" xfId="90" applyFont="1" applyBorder="1"/>
    <xf numFmtId="0" fontId="38" fillId="27" borderId="12" xfId="90" applyFont="1" applyFill="1" applyBorder="1"/>
    <xf numFmtId="0" fontId="38" fillId="27" borderId="12" xfId="90" applyFont="1" applyFill="1" applyBorder="1" applyAlignment="1">
      <alignment horizontal="center"/>
    </xf>
    <xf numFmtId="0" fontId="38" fillId="28" borderId="12" xfId="90" applyFont="1" applyFill="1" applyBorder="1"/>
    <xf numFmtId="1" fontId="38" fillId="28" borderId="12" xfId="90" applyNumberFormat="1" applyFont="1" applyFill="1" applyBorder="1" applyAlignment="1">
      <alignment horizontal="center"/>
    </xf>
    <xf numFmtId="1" fontId="38" fillId="28" borderId="12" xfId="90" applyNumberFormat="1" applyFont="1" applyFill="1" applyBorder="1"/>
    <xf numFmtId="0" fontId="38" fillId="28" borderId="27" xfId="90" applyFont="1" applyFill="1" applyBorder="1"/>
    <xf numFmtId="0" fontId="38" fillId="29" borderId="28" xfId="90" applyFont="1" applyFill="1" applyBorder="1"/>
    <xf numFmtId="0" fontId="38" fillId="29" borderId="29" xfId="90" applyFont="1" applyFill="1" applyBorder="1"/>
    <xf numFmtId="0" fontId="38" fillId="29" borderId="30" xfId="90" applyFont="1" applyFill="1" applyBorder="1"/>
    <xf numFmtId="1" fontId="38" fillId="29" borderId="31" xfId="90" applyNumberFormat="1" applyFont="1" applyFill="1" applyBorder="1" applyAlignment="1">
      <alignment horizontal="center"/>
    </xf>
    <xf numFmtId="1" fontId="38" fillId="29" borderId="31" xfId="90" applyNumberFormat="1" applyFont="1" applyFill="1" applyBorder="1"/>
    <xf numFmtId="0" fontId="38" fillId="29" borderId="32" xfId="90" applyFont="1" applyFill="1" applyBorder="1"/>
    <xf numFmtId="0" fontId="31" fillId="0" borderId="2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3" fillId="0" borderId="0" xfId="0" applyFont="1"/>
    <xf numFmtId="0" fontId="24" fillId="0" borderId="0" xfId="92" applyFont="1" applyFill="1"/>
    <xf numFmtId="0" fontId="36" fillId="0" borderId="0" xfId="92" applyFont="1" applyFill="1"/>
    <xf numFmtId="49" fontId="24" fillId="0" borderId="0" xfId="0" applyNumberFormat="1" applyFont="1" applyFill="1" applyAlignment="1">
      <alignment horizontal="center"/>
    </xf>
    <xf numFmtId="0" fontId="36" fillId="0" borderId="12" xfId="0" applyFont="1" applyFill="1" applyBorder="1"/>
    <xf numFmtId="0" fontId="36" fillId="0" borderId="12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0" fontId="36" fillId="0" borderId="16" xfId="0" applyFont="1" applyFill="1" applyBorder="1"/>
    <xf numFmtId="0" fontId="36" fillId="0" borderId="21" xfId="0" applyFont="1" applyFill="1" applyBorder="1"/>
    <xf numFmtId="0" fontId="36" fillId="0" borderId="21" xfId="0" applyFont="1" applyFill="1" applyBorder="1" applyAlignment="1">
      <alignment horizontal="center"/>
    </xf>
    <xf numFmtId="0" fontId="24" fillId="0" borderId="21" xfId="0" applyFont="1" applyFill="1" applyBorder="1"/>
    <xf numFmtId="0" fontId="24" fillId="0" borderId="12" xfId="0" applyFont="1" applyFill="1" applyBorder="1"/>
    <xf numFmtId="0" fontId="24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49" fontId="24" fillId="0" borderId="0" xfId="0" applyNumberFormat="1" applyFont="1" applyFill="1"/>
    <xf numFmtId="0" fontId="43" fillId="0" borderId="0" xfId="0" applyFont="1" applyFill="1"/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6" fillId="0" borderId="0" xfId="92" applyFont="1" applyFill="1" applyBorder="1"/>
    <xf numFmtId="0" fontId="36" fillId="0" borderId="0" xfId="92" applyFont="1" applyFill="1" applyBorder="1" applyAlignment="1">
      <alignment horizontal="center"/>
    </xf>
    <xf numFmtId="49" fontId="36" fillId="0" borderId="0" xfId="92" applyNumberFormat="1" applyFont="1" applyFill="1" applyBorder="1" applyAlignment="1">
      <alignment horizontal="center"/>
    </xf>
    <xf numFmtId="0" fontId="55" fillId="0" borderId="0" xfId="58" applyFont="1" applyFill="1" applyBorder="1" applyAlignment="1" applyProtection="1">
      <alignment horizontal="left" wrapText="1"/>
    </xf>
    <xf numFmtId="0" fontId="32" fillId="0" borderId="0" xfId="0" applyFont="1" applyFill="1" applyBorder="1" applyAlignment="1">
      <alignment horizontal="center" wrapText="1"/>
    </xf>
    <xf numFmtId="20" fontId="32" fillId="0" borderId="0" xfId="0" applyNumberFormat="1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9" fillId="0" borderId="0" xfId="0" applyFont="1" applyAlignment="1">
      <alignment horizontal="right"/>
    </xf>
    <xf numFmtId="0" fontId="9" fillId="25" borderId="0" xfId="0" applyFont="1" applyFill="1" applyAlignment="1">
      <alignment horizontal="center"/>
    </xf>
    <xf numFmtId="20" fontId="24" fillId="0" borderId="0" xfId="0" applyNumberFormat="1" applyFont="1"/>
    <xf numFmtId="0" fontId="45" fillId="0" borderId="0" xfId="0" applyFont="1" applyFill="1" applyBorder="1" applyAlignment="1">
      <alignment horizontal="center"/>
    </xf>
    <xf numFmtId="1" fontId="5" fillId="0" borderId="0" xfId="0" applyNumberFormat="1" applyFont="1"/>
    <xf numFmtId="0" fontId="56" fillId="0" borderId="0" xfId="0" applyFont="1"/>
    <xf numFmtId="1" fontId="56" fillId="0" borderId="0" xfId="0" applyNumberFormat="1" applyFont="1"/>
    <xf numFmtId="0" fontId="36" fillId="0" borderId="0" xfId="92" applyFont="1"/>
    <xf numFmtId="20" fontId="36" fillId="0" borderId="12" xfId="0" applyNumberFormat="1" applyFont="1" applyFill="1" applyBorder="1"/>
    <xf numFmtId="0" fontId="24" fillId="0" borderId="12" xfId="0" applyFont="1" applyBorder="1"/>
    <xf numFmtId="0" fontId="1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47" fillId="0" borderId="0" xfId="0" applyFont="1" applyFill="1"/>
    <xf numFmtId="0" fontId="24" fillId="0" borderId="0" xfId="0" applyFont="1" applyBorder="1"/>
    <xf numFmtId="0" fontId="57" fillId="0" borderId="0" xfId="0" applyFont="1"/>
    <xf numFmtId="0" fontId="58" fillId="0" borderId="0" xfId="0" applyFont="1"/>
    <xf numFmtId="0" fontId="14" fillId="0" borderId="0" xfId="0" applyFont="1" applyBorder="1"/>
    <xf numFmtId="0" fontId="24" fillId="0" borderId="12" xfId="0" applyNumberFormat="1" applyFont="1" applyBorder="1" applyAlignment="1">
      <alignment horizontal="center"/>
    </xf>
    <xf numFmtId="0" fontId="24" fillId="0" borderId="21" xfId="0" applyFont="1" applyFill="1" applyBorder="1" applyAlignment="1">
      <alignment horizontal="center"/>
    </xf>
    <xf numFmtId="0" fontId="15" fillId="0" borderId="0" xfId="0" applyFont="1" applyFill="1"/>
    <xf numFmtId="49" fontId="36" fillId="0" borderId="0" xfId="92" applyNumberFormat="1" applyFont="1" applyFill="1"/>
    <xf numFmtId="0" fontId="6" fillId="0" borderId="0" xfId="0" applyFont="1" applyFill="1"/>
    <xf numFmtId="20" fontId="36" fillId="0" borderId="0" xfId="0" applyNumberFormat="1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1" fillId="0" borderId="12" xfId="0" applyFont="1" applyFill="1" applyBorder="1" applyAlignment="1">
      <alignment horizontal="center"/>
    </xf>
    <xf numFmtId="0" fontId="31" fillId="0" borderId="27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24" fillId="0" borderId="3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0" fillId="0" borderId="0" xfId="0" applyBorder="1"/>
    <xf numFmtId="0" fontId="24" fillId="0" borderId="12" xfId="0" applyFont="1" applyBorder="1" applyAlignment="1">
      <alignment horizontal="left"/>
    </xf>
    <xf numFmtId="0" fontId="24" fillId="0" borderId="21" xfId="0" applyFont="1" applyBorder="1" applyAlignment="1">
      <alignment horizontal="left"/>
    </xf>
    <xf numFmtId="0" fontId="36" fillId="0" borderId="16" xfId="0" applyFont="1" applyFill="1" applyBorder="1" applyAlignment="1">
      <alignment horizontal="center"/>
    </xf>
    <xf numFmtId="0" fontId="12" fillId="0" borderId="19" xfId="0" applyFont="1" applyBorder="1" applyAlignment="1">
      <alignment horizontal="left"/>
    </xf>
    <xf numFmtId="0" fontId="45" fillId="0" borderId="0" xfId="0" applyFont="1" applyFill="1" applyAlignment="1">
      <alignment horizontal="center"/>
    </xf>
    <xf numFmtId="0" fontId="47" fillId="0" borderId="0" xfId="0" applyFont="1" applyFill="1" applyBorder="1"/>
    <xf numFmtId="0" fontId="24" fillId="0" borderId="0" xfId="0" applyFont="1" applyFill="1" applyAlignment="1">
      <alignment horizontal="center"/>
    </xf>
    <xf numFmtId="0" fontId="36" fillId="0" borderId="0" xfId="92" applyFont="1" applyFill="1" applyAlignment="1">
      <alignment horizontal="center"/>
    </xf>
    <xf numFmtId="20" fontId="24" fillId="0" borderId="0" xfId="0" applyNumberFormat="1" applyFont="1" applyFill="1" applyAlignment="1">
      <alignment horizontal="center"/>
    </xf>
    <xf numFmtId="46" fontId="36" fillId="0" borderId="12" xfId="0" applyNumberFormat="1" applyFont="1" applyFill="1" applyBorder="1" applyAlignment="1">
      <alignment horizontal="center"/>
    </xf>
    <xf numFmtId="0" fontId="54" fillId="0" borderId="0" xfId="58" applyFont="1" applyFill="1" applyBorder="1" applyAlignment="1" applyProtection="1">
      <alignment horizontal="left" wrapText="1"/>
    </xf>
    <xf numFmtId="0" fontId="24" fillId="0" borderId="0" xfId="92" applyFont="1" applyFill="1" applyBorder="1"/>
    <xf numFmtId="0" fontId="32" fillId="0" borderId="0" xfId="92" applyFont="1" applyFill="1" applyBorder="1"/>
    <xf numFmtId="0" fontId="52" fillId="0" borderId="0" xfId="92" applyFont="1" applyFill="1" applyBorder="1"/>
    <xf numFmtId="0" fontId="25" fillId="0" borderId="0" xfId="0" applyFont="1" applyBorder="1"/>
    <xf numFmtId="20" fontId="14" fillId="0" borderId="0" xfId="0" applyNumberFormat="1" applyFont="1" applyBorder="1"/>
    <xf numFmtId="0" fontId="15" fillId="0" borderId="0" xfId="0" applyFont="1" applyBorder="1"/>
    <xf numFmtId="0" fontId="32" fillId="0" borderId="0" xfId="90" applyFont="1"/>
    <xf numFmtId="1" fontId="32" fillId="0" borderId="0" xfId="90" applyNumberFormat="1" applyFont="1"/>
    <xf numFmtId="0" fontId="32" fillId="0" borderId="0" xfId="0" applyFont="1" applyAlignment="1">
      <alignment horizontal="center"/>
    </xf>
    <xf numFmtId="0" fontId="32" fillId="0" borderId="0" xfId="0" applyFont="1"/>
    <xf numFmtId="0" fontId="32" fillId="0" borderId="0" xfId="90" applyFont="1" applyAlignment="1">
      <alignment horizontal="center"/>
    </xf>
    <xf numFmtId="20" fontId="32" fillId="0" borderId="0" xfId="90" applyNumberFormat="1" applyFont="1"/>
    <xf numFmtId="0" fontId="61" fillId="0" borderId="0" xfId="90" applyFont="1"/>
    <xf numFmtId="0" fontId="45" fillId="0" borderId="25" xfId="90" applyFont="1" applyFill="1" applyBorder="1" applyAlignment="1">
      <alignment horizontal="center"/>
    </xf>
    <xf numFmtId="0" fontId="45" fillId="0" borderId="12" xfId="90" applyFont="1" applyFill="1" applyBorder="1"/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/>
    </xf>
    <xf numFmtId="20" fontId="24" fillId="0" borderId="21" xfId="0" applyNumberFormat="1" applyFont="1" applyFill="1" applyBorder="1"/>
    <xf numFmtId="20" fontId="24" fillId="0" borderId="12" xfId="0" applyNumberFormat="1" applyFont="1" applyFill="1" applyBorder="1"/>
    <xf numFmtId="20" fontId="36" fillId="0" borderId="0" xfId="0" applyNumberFormat="1" applyFont="1" applyFill="1" applyBorder="1"/>
    <xf numFmtId="0" fontId="24" fillId="0" borderId="16" xfId="0" applyFont="1" applyFill="1" applyBorder="1"/>
    <xf numFmtId="0" fontId="24" fillId="0" borderId="16" xfId="0" applyFont="1" applyFill="1" applyBorder="1" applyAlignment="1">
      <alignment horizontal="center"/>
    </xf>
    <xf numFmtId="20" fontId="24" fillId="0" borderId="12" xfId="0" applyNumberFormat="1" applyFont="1" applyFill="1" applyBorder="1" applyAlignment="1">
      <alignment horizontal="center"/>
    </xf>
    <xf numFmtId="0" fontId="36" fillId="0" borderId="16" xfId="92" applyFont="1" applyFill="1" applyBorder="1"/>
    <xf numFmtId="0" fontId="36" fillId="0" borderId="16" xfId="92" applyFont="1" applyFill="1" applyBorder="1" applyAlignment="1">
      <alignment horizontal="center"/>
    </xf>
    <xf numFmtId="0" fontId="36" fillId="0" borderId="21" xfId="92" applyFont="1" applyFill="1" applyBorder="1"/>
    <xf numFmtId="0" fontId="36" fillId="0" borderId="21" xfId="92" applyFont="1" applyFill="1" applyBorder="1" applyAlignment="1">
      <alignment horizontal="center"/>
    </xf>
    <xf numFmtId="0" fontId="36" fillId="0" borderId="12" xfId="92" applyFont="1" applyFill="1" applyBorder="1"/>
    <xf numFmtId="0" fontId="36" fillId="0" borderId="12" xfId="92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90" applyFont="1"/>
    <xf numFmtId="1" fontId="33" fillId="0" borderId="0" xfId="90" applyNumberFormat="1" applyFont="1"/>
    <xf numFmtId="0" fontId="33" fillId="0" borderId="0" xfId="90" applyFont="1" applyAlignment="1">
      <alignment horizontal="center"/>
    </xf>
    <xf numFmtId="20" fontId="33" fillId="0" borderId="0" xfId="90" applyNumberFormat="1" applyFont="1"/>
    <xf numFmtId="0" fontId="11" fillId="0" borderId="11" xfId="0" applyFont="1" applyBorder="1"/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0" applyFont="1" applyBorder="1"/>
    <xf numFmtId="0" fontId="5" fillId="0" borderId="36" xfId="0" applyFont="1" applyBorder="1"/>
    <xf numFmtId="0" fontId="12" fillId="24" borderId="17" xfId="0" applyFont="1" applyFill="1" applyBorder="1"/>
    <xf numFmtId="0" fontId="11" fillId="0" borderId="14" xfId="0" applyFont="1" applyBorder="1"/>
    <xf numFmtId="0" fontId="11" fillId="0" borderId="19" xfId="0" applyFont="1" applyBorder="1"/>
    <xf numFmtId="0" fontId="11" fillId="0" borderId="21" xfId="0" applyFont="1" applyBorder="1"/>
    <xf numFmtId="0" fontId="2" fillId="0" borderId="16" xfId="0" applyFont="1" applyBorder="1"/>
    <xf numFmtId="0" fontId="23" fillId="0" borderId="0" xfId="91" applyBorder="1"/>
    <xf numFmtId="0" fontId="24" fillId="0" borderId="12" xfId="91" applyFont="1" applyBorder="1"/>
    <xf numFmtId="0" fontId="24" fillId="0" borderId="12" xfId="91" applyFont="1" applyBorder="1" applyAlignment="1">
      <alignment vertical="center"/>
    </xf>
    <xf numFmtId="164" fontId="24" fillId="0" borderId="12" xfId="91" applyNumberFormat="1" applyFont="1" applyBorder="1" applyAlignment="1">
      <alignment horizontal="center" vertical="center" textRotation="90"/>
    </xf>
    <xf numFmtId="0" fontId="24" fillId="0" borderId="0" xfId="91" applyFont="1" applyBorder="1"/>
    <xf numFmtId="0" fontId="24" fillId="0" borderId="12" xfId="91" applyFont="1" applyBorder="1" applyAlignment="1">
      <alignment horizontal="center"/>
    </xf>
    <xf numFmtId="0" fontId="24" fillId="0" borderId="12" xfId="91" applyFont="1" applyFill="1" applyBorder="1"/>
    <xf numFmtId="0" fontId="24" fillId="0" borderId="0" xfId="91" applyFont="1" applyFill="1" applyBorder="1"/>
    <xf numFmtId="0" fontId="24" fillId="0" borderId="0" xfId="91" applyFont="1" applyFill="1" applyBorder="1" applyAlignment="1">
      <alignment horizontal="left"/>
    </xf>
    <xf numFmtId="0" fontId="24" fillId="0" borderId="0" xfId="91" applyFont="1" applyBorder="1" applyAlignment="1">
      <alignment horizontal="right"/>
    </xf>
    <xf numFmtId="0" fontId="23" fillId="0" borderId="0" xfId="91" applyFont="1" applyBorder="1"/>
    <xf numFmtId="0" fontId="80" fillId="0" borderId="0" xfId="91" applyFont="1" applyFill="1" applyBorder="1"/>
    <xf numFmtId="0" fontId="79" fillId="28" borderId="0" xfId="91" applyFont="1" applyFill="1" applyBorder="1"/>
    <xf numFmtId="0" fontId="24" fillId="28" borderId="0" xfId="91" applyFont="1" applyFill="1" applyBorder="1"/>
    <xf numFmtId="0" fontId="34" fillId="27" borderId="0" xfId="91" applyFont="1" applyFill="1" applyBorder="1"/>
    <xf numFmtId="0" fontId="52" fillId="27" borderId="0" xfId="91" applyFont="1" applyFill="1" applyBorder="1"/>
    <xf numFmtId="0" fontId="24" fillId="27" borderId="0" xfId="91" applyFont="1" applyFill="1" applyBorder="1"/>
    <xf numFmtId="0" fontId="33" fillId="30" borderId="0" xfId="91" applyFont="1" applyFill="1" applyBorder="1"/>
    <xf numFmtId="0" fontId="24" fillId="30" borderId="0" xfId="91" applyFont="1" applyFill="1" applyBorder="1"/>
    <xf numFmtId="3" fontId="47" fillId="0" borderId="0" xfId="0" applyNumberFormat="1" applyFont="1"/>
    <xf numFmtId="3" fontId="27" fillId="0" borderId="0" xfId="0" applyNumberFormat="1" applyFont="1"/>
    <xf numFmtId="3" fontId="57" fillId="0" borderId="0" xfId="0" applyNumberFormat="1" applyFont="1"/>
    <xf numFmtId="3" fontId="58" fillId="0" borderId="0" xfId="0" applyNumberFormat="1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3" fontId="15" fillId="0" borderId="0" xfId="0" applyNumberFormat="1" applyFont="1" applyAlignment="1">
      <alignment horizontal="center"/>
    </xf>
    <xf numFmtId="3" fontId="57" fillId="0" borderId="0" xfId="0" applyNumberFormat="1" applyFont="1" applyAlignment="1">
      <alignment horizontal="center"/>
    </xf>
    <xf numFmtId="3" fontId="58" fillId="0" borderId="0" xfId="0" applyNumberFormat="1" applyFont="1" applyAlignment="1">
      <alignment horizontal="center"/>
    </xf>
    <xf numFmtId="0" fontId="59" fillId="0" borderId="0" xfId="0" applyFont="1" applyFill="1" applyBorder="1"/>
    <xf numFmtId="0" fontId="81" fillId="0" borderId="0" xfId="0" applyFont="1" applyFill="1" applyBorder="1"/>
    <xf numFmtId="0" fontId="81" fillId="0" borderId="0" xfId="0" applyFont="1"/>
    <xf numFmtId="0" fontId="81" fillId="0" borderId="0" xfId="0" applyFont="1" applyBorder="1"/>
    <xf numFmtId="0" fontId="23" fillId="0" borderId="0" xfId="0" applyFont="1" applyBorder="1"/>
    <xf numFmtId="0" fontId="27" fillId="0" borderId="0" xfId="0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60" fillId="0" borderId="0" xfId="0" applyFont="1" applyFill="1" applyBorder="1"/>
    <xf numFmtId="0" fontId="45" fillId="0" borderId="0" xfId="0" applyFont="1" applyFill="1" applyBorder="1"/>
    <xf numFmtId="0" fontId="47" fillId="0" borderId="0" xfId="0" applyFont="1" applyAlignment="1">
      <alignment horizontal="center"/>
    </xf>
    <xf numFmtId="3" fontId="47" fillId="0" borderId="0" xfId="0" applyNumberFormat="1" applyFont="1" applyAlignment="1">
      <alignment horizontal="center"/>
    </xf>
    <xf numFmtId="0" fontId="81" fillId="0" borderId="0" xfId="0" applyFont="1" applyAlignment="1">
      <alignment horizontal="center"/>
    </xf>
    <xf numFmtId="3" fontId="81" fillId="0" borderId="0" xfId="0" applyNumberFormat="1" applyFont="1" applyAlignment="1">
      <alignment horizontal="center"/>
    </xf>
    <xf numFmtId="3" fontId="81" fillId="0" borderId="0" xfId="0" applyNumberFormat="1" applyFont="1"/>
    <xf numFmtId="0" fontId="45" fillId="0" borderId="12" xfId="92" applyFont="1" applyFill="1" applyBorder="1" applyAlignment="1">
      <alignment horizontal="center"/>
    </xf>
    <xf numFmtId="0" fontId="45" fillId="0" borderId="12" xfId="92" applyFont="1" applyFill="1" applyBorder="1"/>
    <xf numFmtId="20" fontId="24" fillId="0" borderId="21" xfId="0" applyNumberFormat="1" applyFont="1" applyFill="1" applyBorder="1" applyAlignment="1">
      <alignment horizontal="center"/>
    </xf>
    <xf numFmtId="20" fontId="36" fillId="0" borderId="12" xfId="0" applyNumberFormat="1" applyFont="1" applyFill="1" applyBorder="1" applyAlignment="1">
      <alignment horizontal="center"/>
    </xf>
    <xf numFmtId="0" fontId="42" fillId="0" borderId="0" xfId="0" applyFont="1"/>
    <xf numFmtId="0" fontId="82" fillId="0" borderId="0" xfId="0" applyFont="1" applyFill="1"/>
    <xf numFmtId="0" fontId="82" fillId="0" borderId="0" xfId="0" applyFont="1" applyFill="1" applyAlignment="1">
      <alignment horizontal="center"/>
    </xf>
    <xf numFmtId="0" fontId="83" fillId="0" borderId="0" xfId="0" applyFont="1" applyFill="1"/>
    <xf numFmtId="0" fontId="27" fillId="0" borderId="0" xfId="0" applyFont="1" applyBorder="1"/>
    <xf numFmtId="0" fontId="14" fillId="0" borderId="0" xfId="0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3" fontId="14" fillId="0" borderId="0" xfId="0" applyNumberFormat="1" applyFont="1" applyBorder="1"/>
    <xf numFmtId="0" fontId="84" fillId="0" borderId="0" xfId="0" applyFont="1" applyBorder="1" applyAlignment="1">
      <alignment horizontal="center"/>
    </xf>
    <xf numFmtId="0" fontId="84" fillId="0" borderId="0" xfId="0" applyFont="1" applyFill="1" applyBorder="1" applyAlignment="1">
      <alignment horizontal="center"/>
    </xf>
    <xf numFmtId="20" fontId="84" fillId="0" borderId="0" xfId="0" applyNumberFormat="1" applyFont="1" applyBorder="1" applyAlignment="1">
      <alignment horizontal="center"/>
    </xf>
    <xf numFmtId="20" fontId="84" fillId="0" borderId="0" xfId="0" applyNumberFormat="1" applyFont="1" applyFill="1" applyBorder="1" applyAlignment="1">
      <alignment horizontal="center"/>
    </xf>
    <xf numFmtId="20" fontId="27" fillId="0" borderId="0" xfId="0" applyNumberFormat="1" applyFont="1" applyBorder="1"/>
    <xf numFmtId="49" fontId="81" fillId="0" borderId="0" xfId="0" applyNumberFormat="1" applyFont="1" applyFill="1" applyBorder="1" applyAlignment="1">
      <alignment horizontal="right"/>
    </xf>
    <xf numFmtId="20" fontId="45" fillId="0" borderId="12" xfId="90" applyNumberFormat="1" applyFont="1" applyFill="1" applyBorder="1" applyAlignment="1">
      <alignment horizontal="center"/>
    </xf>
    <xf numFmtId="0" fontId="33" fillId="29" borderId="12" xfId="91" applyFont="1" applyFill="1" applyBorder="1" applyAlignment="1">
      <alignment horizontal="center" vertical="center" textRotation="90"/>
    </xf>
    <xf numFmtId="0" fontId="33" fillId="29" borderId="12" xfId="91" applyFont="1" applyFill="1" applyBorder="1"/>
    <xf numFmtId="0" fontId="85" fillId="0" borderId="12" xfId="91" applyFont="1" applyBorder="1" applyAlignment="1">
      <alignment horizontal="center"/>
    </xf>
    <xf numFmtId="0" fontId="31" fillId="0" borderId="31" xfId="0" applyFont="1" applyFill="1" applyBorder="1"/>
    <xf numFmtId="0" fontId="31" fillId="0" borderId="31" xfId="0" applyFont="1" applyFill="1" applyBorder="1" applyAlignment="1">
      <alignment horizontal="center"/>
    </xf>
    <xf numFmtId="0" fontId="31" fillId="0" borderId="3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87" fillId="0" borderId="0" xfId="0" applyFont="1"/>
    <xf numFmtId="0" fontId="86" fillId="0" borderId="0" xfId="89" applyFont="1"/>
    <xf numFmtId="0" fontId="86" fillId="0" borderId="0" xfId="89" applyFont="1" applyAlignment="1">
      <alignment horizontal="center"/>
    </xf>
    <xf numFmtId="0" fontId="90" fillId="0" borderId="0" xfId="88" applyFont="1"/>
    <xf numFmtId="0" fontId="90" fillId="0" borderId="0" xfId="88" applyFont="1" applyAlignment="1">
      <alignment horizontal="center"/>
    </xf>
    <xf numFmtId="0" fontId="12" fillId="0" borderId="34" xfId="0" applyFont="1" applyBorder="1" applyAlignment="1">
      <alignment horizontal="center"/>
    </xf>
    <xf numFmtId="0" fontId="92" fillId="0" borderId="0" xfId="0" applyFont="1" applyFill="1" applyBorder="1"/>
    <xf numFmtId="0" fontId="92" fillId="0" borderId="0" xfId="0" applyFont="1" applyFill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1" fillId="0" borderId="35" xfId="0" applyFont="1" applyBorder="1"/>
    <xf numFmtId="0" fontId="5" fillId="24" borderId="33" xfId="0" applyFont="1" applyFill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24" borderId="33" xfId="0" applyFont="1" applyFill="1" applyBorder="1" applyAlignment="1">
      <alignment horizontal="center"/>
    </xf>
    <xf numFmtId="0" fontId="12" fillId="24" borderId="17" xfId="0" applyFont="1" applyFill="1" applyBorder="1" applyAlignment="1">
      <alignment horizontal="center"/>
    </xf>
    <xf numFmtId="0" fontId="84" fillId="0" borderId="0" xfId="0" applyFont="1"/>
    <xf numFmtId="0" fontId="98" fillId="0" borderId="0" xfId="0" applyFont="1"/>
    <xf numFmtId="0" fontId="24" fillId="0" borderId="0" xfId="0" applyFont="1" applyAlignment="1">
      <alignment horizontal="center"/>
    </xf>
    <xf numFmtId="0" fontId="24" fillId="0" borderId="0" xfId="90" applyFont="1"/>
    <xf numFmtId="0" fontId="24" fillId="0" borderId="0" xfId="90" applyFont="1" applyAlignment="1">
      <alignment horizontal="center"/>
    </xf>
    <xf numFmtId="0" fontId="45" fillId="0" borderId="12" xfId="90" applyFont="1" applyBorder="1" applyAlignment="1">
      <alignment horizontal="center"/>
    </xf>
    <xf numFmtId="1" fontId="38" fillId="27" borderId="12" xfId="90" applyNumberFormat="1" applyFont="1" applyFill="1" applyBorder="1" applyAlignment="1">
      <alignment horizontal="center"/>
    </xf>
    <xf numFmtId="0" fontId="23" fillId="0" borderId="21" xfId="92" applyFont="1" applyFill="1" applyBorder="1" applyAlignment="1">
      <alignment horizontal="center"/>
    </xf>
    <xf numFmtId="0" fontId="23" fillId="0" borderId="21" xfId="92" applyFont="1" applyFill="1" applyBorder="1"/>
    <xf numFmtId="0" fontId="23" fillId="0" borderId="12" xfId="92" applyFont="1" applyFill="1" applyBorder="1" applyAlignment="1">
      <alignment horizontal="center"/>
    </xf>
    <xf numFmtId="0" fontId="23" fillId="0" borderId="12" xfId="92" applyFont="1" applyFill="1" applyBorder="1"/>
    <xf numFmtId="0" fontId="24" fillId="0" borderId="21" xfId="87" applyFont="1" applyFill="1" applyBorder="1"/>
    <xf numFmtId="0" fontId="91" fillId="0" borderId="12" xfId="84" applyFont="1" applyFill="1" applyBorder="1" applyAlignment="1">
      <alignment horizontal="center"/>
    </xf>
    <xf numFmtId="20" fontId="91" fillId="0" borderId="12" xfId="84" applyNumberFormat="1" applyFont="1" applyFill="1" applyBorder="1" applyAlignment="1">
      <alignment horizontal="center"/>
    </xf>
    <xf numFmtId="0" fontId="24" fillId="0" borderId="12" xfId="87" applyFont="1" applyFill="1" applyBorder="1"/>
    <xf numFmtId="0" fontId="14" fillId="31" borderId="0" xfId="0" applyFont="1" applyFill="1"/>
    <xf numFmtId="20" fontId="36" fillId="0" borderId="12" xfId="92" applyNumberFormat="1" applyFont="1" applyFill="1" applyBorder="1" applyAlignment="1">
      <alignment horizontal="center"/>
    </xf>
    <xf numFmtId="0" fontId="99" fillId="0" borderId="0" xfId="0" applyFont="1" applyFill="1"/>
    <xf numFmtId="0" fontId="99" fillId="0" borderId="0" xfId="92" applyFont="1" applyFill="1"/>
    <xf numFmtId="0" fontId="82" fillId="0" borderId="16" xfId="0" applyFont="1" applyFill="1" applyBorder="1" applyAlignment="1">
      <alignment horizontal="center"/>
    </xf>
    <xf numFmtId="0" fontId="82" fillId="0" borderId="16" xfId="0" applyFont="1" applyFill="1" applyBorder="1"/>
    <xf numFmtId="0" fontId="82" fillId="0" borderId="16" xfId="0" applyFont="1" applyFill="1" applyBorder="1" applyAlignment="1"/>
    <xf numFmtId="0" fontId="82" fillId="0" borderId="21" xfId="0" applyFont="1" applyFill="1" applyBorder="1" applyAlignment="1">
      <alignment horizontal="center"/>
    </xf>
    <xf numFmtId="0" fontId="82" fillId="0" borderId="21" xfId="0" applyFont="1" applyFill="1" applyBorder="1"/>
    <xf numFmtId="20" fontId="82" fillId="0" borderId="21" xfId="0" applyNumberFormat="1" applyFont="1" applyFill="1" applyBorder="1" applyAlignment="1">
      <alignment horizontal="center"/>
    </xf>
    <xf numFmtId="0" fontId="82" fillId="0" borderId="12" xfId="0" applyFont="1" applyFill="1" applyBorder="1" applyAlignment="1">
      <alignment horizontal="center"/>
    </xf>
    <xf numFmtId="0" fontId="82" fillId="0" borderId="12" xfId="0" applyFont="1" applyFill="1" applyBorder="1"/>
    <xf numFmtId="20" fontId="82" fillId="0" borderId="12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20" fontId="24" fillId="0" borderId="0" xfId="0" applyNumberFormat="1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20" fontId="36" fillId="0" borderId="0" xfId="0" applyNumberFormat="1" applyFont="1" applyFill="1" applyBorder="1" applyAlignment="1">
      <alignment horizontal="center" wrapText="1"/>
    </xf>
    <xf numFmtId="0" fontId="36" fillId="0" borderId="14" xfId="0" applyFont="1" applyFill="1" applyBorder="1"/>
    <xf numFmtId="0" fontId="24" fillId="0" borderId="12" xfId="0" applyFont="1" applyFill="1" applyBorder="1" applyAlignment="1"/>
    <xf numFmtId="0" fontId="48" fillId="0" borderId="0" xfId="92" applyFont="1" applyFill="1"/>
    <xf numFmtId="0" fontId="24" fillId="0" borderId="16" xfId="92" applyFont="1" applyFill="1" applyBorder="1" applyAlignment="1">
      <alignment horizontal="center"/>
    </xf>
    <xf numFmtId="0" fontId="24" fillId="0" borderId="12" xfId="92" applyFont="1" applyFill="1" applyBorder="1"/>
    <xf numFmtId="20" fontId="36" fillId="0" borderId="21" xfId="92" applyNumberFormat="1" applyFont="1" applyFill="1" applyBorder="1" applyAlignment="1">
      <alignment horizontal="center"/>
    </xf>
    <xf numFmtId="0" fontId="36" fillId="0" borderId="0" xfId="93" applyFont="1" applyFill="1"/>
    <xf numFmtId="0" fontId="36" fillId="0" borderId="16" xfId="93" applyFont="1" applyFill="1" applyBorder="1"/>
    <xf numFmtId="0" fontId="36" fillId="0" borderId="21" xfId="93" applyFont="1" applyFill="1" applyBorder="1"/>
    <xf numFmtId="0" fontId="36" fillId="0" borderId="12" xfId="93" applyFont="1" applyFill="1" applyBorder="1"/>
    <xf numFmtId="0" fontId="24" fillId="0" borderId="0" xfId="93" applyFont="1" applyFill="1"/>
    <xf numFmtId="0" fontId="89" fillId="0" borderId="16" xfId="0" applyFont="1" applyFill="1" applyBorder="1"/>
    <xf numFmtId="0" fontId="89" fillId="0" borderId="21" xfId="0" applyFont="1" applyFill="1" applyBorder="1"/>
    <xf numFmtId="0" fontId="89" fillId="0" borderId="21" xfId="0" applyFont="1" applyFill="1" applyBorder="1" applyAlignment="1">
      <alignment horizontal="center"/>
    </xf>
    <xf numFmtId="0" fontId="89" fillId="0" borderId="12" xfId="0" applyFont="1" applyFill="1" applyBorder="1"/>
    <xf numFmtId="0" fontId="89" fillId="0" borderId="12" xfId="0" applyFont="1" applyFill="1" applyBorder="1" applyAlignment="1">
      <alignment horizontal="center"/>
    </xf>
    <xf numFmtId="0" fontId="89" fillId="0" borderId="21" xfId="84" applyFont="1" applyFill="1" applyBorder="1"/>
    <xf numFmtId="0" fontId="89" fillId="0" borderId="12" xfId="84" applyFont="1" applyFill="1" applyBorder="1"/>
    <xf numFmtId="0" fontId="89" fillId="0" borderId="12" xfId="84" applyFont="1" applyFill="1" applyBorder="1" applyAlignment="1">
      <alignment horizontal="center"/>
    </xf>
    <xf numFmtId="0" fontId="100" fillId="0" borderId="0" xfId="0" applyFont="1" applyAlignment="1">
      <alignment horizontal="left"/>
    </xf>
    <xf numFmtId="0" fontId="100" fillId="0" borderId="0" xfId="0" applyFont="1"/>
    <xf numFmtId="20" fontId="36" fillId="0" borderId="0" xfId="0" applyNumberFormat="1" applyFont="1" applyFill="1" applyAlignment="1">
      <alignment horizontal="left"/>
    </xf>
    <xf numFmtId="20" fontId="36" fillId="0" borderId="21" xfId="0" applyNumberFormat="1" applyFont="1" applyFill="1" applyBorder="1" applyAlignment="1">
      <alignment horizontal="center"/>
    </xf>
    <xf numFmtId="20" fontId="24" fillId="0" borderId="0" xfId="0" applyNumberFormat="1" applyFont="1" applyFill="1" applyAlignment="1">
      <alignment horizontal="left"/>
    </xf>
    <xf numFmtId="20" fontId="24" fillId="0" borderId="0" xfId="0" applyNumberFormat="1" applyFont="1" applyFill="1" applyAlignment="1">
      <alignment horizontal="center" wrapText="1"/>
    </xf>
    <xf numFmtId="46" fontId="24" fillId="0" borderId="21" xfId="0" applyNumberFormat="1" applyFont="1" applyFill="1" applyBorder="1" applyAlignment="1">
      <alignment horizontal="center"/>
    </xf>
    <xf numFmtId="46" fontId="24" fillId="0" borderId="12" xfId="0" applyNumberFormat="1" applyFont="1" applyFill="1" applyBorder="1" applyAlignment="1">
      <alignment horizontal="center"/>
    </xf>
    <xf numFmtId="49" fontId="36" fillId="0" borderId="0" xfId="0" applyNumberFormat="1" applyFont="1" applyFill="1"/>
    <xf numFmtId="0" fontId="101" fillId="0" borderId="0" xfId="0" applyFont="1"/>
    <xf numFmtId="0" fontId="102" fillId="0" borderId="0" xfId="0" applyFont="1"/>
    <xf numFmtId="0" fontId="38" fillId="29" borderId="0" xfId="90" applyFont="1" applyFill="1"/>
    <xf numFmtId="0" fontId="24" fillId="0" borderId="0" xfId="0" applyFont="1" applyFill="1" applyBorder="1" applyAlignment="1">
      <alignment horizontal="center"/>
    </xf>
    <xf numFmtId="0" fontId="103" fillId="0" borderId="12" xfId="84" applyFont="1" applyBorder="1"/>
    <xf numFmtId="0" fontId="103" fillId="0" borderId="21" xfId="84" applyFont="1" applyBorder="1"/>
    <xf numFmtId="0" fontId="103" fillId="0" borderId="16" xfId="84" applyFont="1" applyBorder="1"/>
    <xf numFmtId="49" fontId="36" fillId="0" borderId="0" xfId="93" applyNumberFormat="1" applyFont="1" applyFill="1" applyAlignment="1">
      <alignment horizontal="center"/>
    </xf>
    <xf numFmtId="20" fontId="103" fillId="0" borderId="0" xfId="0" applyNumberFormat="1" applyFont="1"/>
    <xf numFmtId="0" fontId="94" fillId="0" borderId="0" xfId="0" applyFont="1" applyFill="1" applyBorder="1" applyAlignment="1">
      <alignment horizontal="center"/>
    </xf>
    <xf numFmtId="0" fontId="95" fillId="0" borderId="0" xfId="0" applyFont="1" applyFill="1" applyBorder="1" applyAlignment="1">
      <alignment horizontal="center"/>
    </xf>
    <xf numFmtId="0" fontId="104" fillId="0" borderId="0" xfId="0" applyFont="1"/>
    <xf numFmtId="0" fontId="0" fillId="0" borderId="0" xfId="0" applyFont="1"/>
    <xf numFmtId="0" fontId="2" fillId="32" borderId="0" xfId="0" applyFont="1" applyFill="1"/>
    <xf numFmtId="0" fontId="36" fillId="0" borderId="39" xfId="0" applyFont="1" applyFill="1" applyBorder="1"/>
    <xf numFmtId="0" fontId="36" fillId="0" borderId="39" xfId="0" applyFont="1" applyFill="1" applyBorder="1" applyAlignment="1">
      <alignment horizontal="center"/>
    </xf>
    <xf numFmtId="0" fontId="36" fillId="0" borderId="20" xfId="0" applyFont="1" applyFill="1" applyBorder="1"/>
    <xf numFmtId="3" fontId="105" fillId="0" borderId="0" xfId="90" applyNumberFormat="1" applyFont="1" applyAlignment="1">
      <alignment horizontal="center"/>
    </xf>
    <xf numFmtId="3" fontId="106" fillId="0" borderId="0" xfId="90" applyNumberFormat="1" applyFont="1" applyAlignment="1">
      <alignment horizontal="center"/>
    </xf>
    <xf numFmtId="20" fontId="24" fillId="0" borderId="0" xfId="0" applyNumberFormat="1" applyFont="1" applyFill="1"/>
    <xf numFmtId="0" fontId="15" fillId="32" borderId="0" xfId="0" applyFont="1" applyFill="1"/>
    <xf numFmtId="49" fontId="24" fillId="0" borderId="0" xfId="0" applyNumberFormat="1" applyFont="1" applyFill="1" applyBorder="1" applyAlignment="1">
      <alignment horizontal="center"/>
    </xf>
    <xf numFmtId="0" fontId="24" fillId="0" borderId="16" xfId="0" applyFont="1" applyFill="1" applyBorder="1" applyAlignment="1"/>
    <xf numFmtId="0" fontId="89" fillId="0" borderId="21" xfId="84" applyFont="1" applyFill="1" applyBorder="1" applyAlignment="1"/>
    <xf numFmtId="0" fontId="89" fillId="0" borderId="12" xfId="84" applyFont="1" applyFill="1" applyBorder="1" applyAlignment="1"/>
    <xf numFmtId="0" fontId="31" fillId="0" borderId="40" xfId="0" applyFont="1" applyFill="1" applyBorder="1" applyAlignment="1">
      <alignment horizontal="center"/>
    </xf>
    <xf numFmtId="0" fontId="108" fillId="0" borderId="0" xfId="0" applyFont="1" applyAlignment="1">
      <alignment horizontal="center"/>
    </xf>
    <xf numFmtId="0" fontId="14" fillId="0" borderId="0" xfId="0" applyFont="1" applyAlignment="1">
      <alignment horizontal="center" vertical="center" textRotation="90" wrapText="1"/>
    </xf>
    <xf numFmtId="0" fontId="110" fillId="0" borderId="16" xfId="0" applyFont="1" applyFill="1" applyBorder="1" applyAlignment="1">
      <alignment horizontal="center"/>
    </xf>
    <xf numFmtId="20" fontId="36" fillId="0" borderId="0" xfId="92" applyNumberFormat="1" applyFont="1" applyFill="1" applyAlignment="1">
      <alignment horizontal="center"/>
    </xf>
    <xf numFmtId="0" fontId="111" fillId="0" borderId="0" xfId="0" applyFont="1"/>
    <xf numFmtId="164" fontId="14" fillId="0" borderId="0" xfId="0" applyNumberFormat="1" applyFont="1"/>
    <xf numFmtId="0" fontId="38" fillId="0" borderId="16" xfId="92" applyFont="1" applyBorder="1"/>
    <xf numFmtId="0" fontId="38" fillId="0" borderId="16" xfId="92" applyFont="1" applyBorder="1" applyAlignment="1">
      <alignment horizontal="center"/>
    </xf>
    <xf numFmtId="0" fontId="48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23" fillId="0" borderId="0" xfId="0" applyFont="1" applyFill="1" applyBorder="1"/>
    <xf numFmtId="0" fontId="0" fillId="0" borderId="0" xfId="0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0" fontId="24" fillId="0" borderId="21" xfId="0" applyFont="1" applyFill="1" applyBorder="1" applyAlignment="1">
      <alignment horizontal="left"/>
    </xf>
    <xf numFmtId="0" fontId="58" fillId="0" borderId="0" xfId="0" applyFont="1" applyFill="1"/>
    <xf numFmtId="16" fontId="24" fillId="0" borderId="0" xfId="92" applyNumberFormat="1" applyFont="1" applyFill="1"/>
    <xf numFmtId="0" fontId="43" fillId="0" borderId="0" xfId="92" applyFont="1" applyFill="1"/>
    <xf numFmtId="0" fontId="112" fillId="0" borderId="0" xfId="84" applyFont="1" applyFill="1"/>
    <xf numFmtId="0" fontId="107" fillId="0" borderId="0" xfId="0" applyFont="1" applyFill="1" applyAlignment="1"/>
    <xf numFmtId="0" fontId="24" fillId="0" borderId="16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textRotation="90" wrapText="1"/>
    </xf>
    <xf numFmtId="20" fontId="93" fillId="0" borderId="12" xfId="84" applyNumberFormat="1" applyFont="1" applyFill="1" applyBorder="1" applyAlignment="1">
      <alignment horizontal="center"/>
    </xf>
    <xf numFmtId="166" fontId="14" fillId="0" borderId="0" xfId="0" applyNumberFormat="1" applyFont="1" applyFill="1"/>
    <xf numFmtId="166" fontId="14" fillId="0" borderId="0" xfId="0" applyNumberFormat="1" applyFont="1"/>
    <xf numFmtId="20" fontId="103" fillId="0" borderId="0" xfId="84" applyNumberFormat="1" applyFont="1"/>
    <xf numFmtId="46" fontId="36" fillId="0" borderId="21" xfId="0" applyNumberFormat="1" applyFont="1" applyFill="1" applyBorder="1"/>
    <xf numFmtId="0" fontId="108" fillId="0" borderId="0" xfId="0" applyFont="1"/>
    <xf numFmtId="20" fontId="24" fillId="0" borderId="0" xfId="92" applyNumberFormat="1" applyFont="1" applyFill="1" applyAlignment="1">
      <alignment horizontal="center"/>
    </xf>
    <xf numFmtId="20" fontId="33" fillId="0" borderId="0" xfId="0" applyNumberFormat="1" applyFont="1" applyFill="1" applyAlignment="1">
      <alignment horizontal="center"/>
    </xf>
    <xf numFmtId="0" fontId="116" fillId="0" borderId="0" xfId="0" applyFont="1"/>
    <xf numFmtId="20" fontId="36" fillId="0" borderId="0" xfId="92" applyNumberFormat="1" applyFont="1" applyFill="1"/>
    <xf numFmtId="0" fontId="33" fillId="0" borderId="16" xfId="92" applyFont="1" applyBorder="1"/>
    <xf numFmtId="0" fontId="33" fillId="0" borderId="16" xfId="92" applyFont="1" applyBorder="1" applyAlignment="1">
      <alignment horizontal="center"/>
    </xf>
    <xf numFmtId="0" fontId="24" fillId="0" borderId="21" xfId="92" applyFont="1" applyFill="1" applyBorder="1" applyAlignment="1">
      <alignment horizontal="center"/>
    </xf>
    <xf numFmtId="0" fontId="24" fillId="0" borderId="21" xfId="92" applyFont="1" applyFill="1" applyBorder="1"/>
    <xf numFmtId="0" fontId="24" fillId="0" borderId="12" xfId="92" applyFont="1" applyFill="1" applyBorder="1" applyAlignment="1">
      <alignment horizontal="center"/>
    </xf>
    <xf numFmtId="0" fontId="33" fillId="30" borderId="12" xfId="92" applyFont="1" applyFill="1" applyBorder="1" applyAlignment="1">
      <alignment horizontal="center"/>
    </xf>
    <xf numFmtId="0" fontId="33" fillId="30" borderId="12" xfId="92" applyFont="1" applyFill="1" applyBorder="1"/>
    <xf numFmtId="0" fontId="24" fillId="0" borderId="0" xfId="92" applyFont="1" applyBorder="1"/>
    <xf numFmtId="0" fontId="24" fillId="0" borderId="0" xfId="92" applyFont="1" applyBorder="1" applyAlignment="1">
      <alignment horizontal="center"/>
    </xf>
    <xf numFmtId="49" fontId="24" fillId="0" borderId="0" xfId="92" applyNumberFormat="1" applyFont="1" applyBorder="1" applyAlignment="1">
      <alignment horizontal="center"/>
    </xf>
    <xf numFmtId="0" fontId="113" fillId="0" borderId="0" xfId="0" applyFont="1" applyFill="1" applyBorder="1"/>
    <xf numFmtId="0" fontId="113" fillId="0" borderId="0" xfId="0" applyFont="1" applyFill="1" applyBorder="1" applyAlignment="1">
      <alignment horizontal="center"/>
    </xf>
    <xf numFmtId="0" fontId="34" fillId="0" borderId="22" xfId="0" applyFont="1" applyBorder="1"/>
    <xf numFmtId="0" fontId="34" fillId="0" borderId="23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25" fillId="0" borderId="21" xfId="0" applyFont="1" applyFill="1" applyBorder="1"/>
    <xf numFmtId="0" fontId="25" fillId="0" borderId="21" xfId="0" applyFont="1" applyFill="1" applyBorder="1" applyAlignment="1">
      <alignment horizontal="center"/>
    </xf>
    <xf numFmtId="0" fontId="25" fillId="0" borderId="42" xfId="0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0" fontId="25" fillId="0" borderId="12" xfId="0" applyFont="1" applyFill="1" applyBorder="1"/>
    <xf numFmtId="0" fontId="25" fillId="0" borderId="12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36" fillId="0" borderId="26" xfId="0" applyFont="1" applyFill="1" applyBorder="1" applyAlignment="1">
      <alignment horizontal="center"/>
    </xf>
    <xf numFmtId="0" fontId="25" fillId="0" borderId="31" xfId="0" applyFont="1" applyFill="1" applyBorder="1"/>
    <xf numFmtId="0" fontId="25" fillId="0" borderId="31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32" xfId="0" applyFont="1" applyFill="1" applyBorder="1" applyAlignment="1">
      <alignment horizontal="center"/>
    </xf>
    <xf numFmtId="0" fontId="33" fillId="0" borderId="0" xfId="92" applyFont="1" applyBorder="1" applyAlignment="1">
      <alignment horizontal="center"/>
    </xf>
    <xf numFmtId="0" fontId="24" fillId="0" borderId="0" xfId="92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117" fillId="0" borderId="0" xfId="0" applyFont="1"/>
    <xf numFmtId="0" fontId="33" fillId="0" borderId="0" xfId="92" applyFont="1" applyFill="1" applyBorder="1" applyAlignment="1">
      <alignment horizontal="center"/>
    </xf>
    <xf numFmtId="0" fontId="118" fillId="0" borderId="0" xfId="0" applyFont="1"/>
    <xf numFmtId="0" fontId="119" fillId="0" borderId="0" xfId="92" applyFont="1" applyBorder="1"/>
    <xf numFmtId="0" fontId="119" fillId="0" borderId="0" xfId="92" applyFont="1" applyBorder="1" applyAlignment="1">
      <alignment horizontal="center"/>
    </xf>
    <xf numFmtId="0" fontId="120" fillId="0" borderId="0" xfId="92" applyFont="1" applyBorder="1"/>
    <xf numFmtId="0" fontId="7" fillId="0" borderId="0" xfId="0" applyFont="1" applyAlignment="1">
      <alignment horizontal="left"/>
    </xf>
    <xf numFmtId="0" fontId="12" fillId="25" borderId="0" xfId="0" applyFont="1" applyFill="1" applyAlignment="1">
      <alignment horizontal="center"/>
    </xf>
    <xf numFmtId="0" fontId="121" fillId="0" borderId="0" xfId="0" applyFont="1"/>
    <xf numFmtId="9" fontId="14" fillId="0" borderId="0" xfId="97" applyFont="1"/>
    <xf numFmtId="0" fontId="122" fillId="0" borderId="0" xfId="0" applyFont="1"/>
    <xf numFmtId="0" fontId="123" fillId="0" borderId="0" xfId="0" applyFont="1"/>
    <xf numFmtId="0" fontId="123" fillId="0" borderId="0" xfId="0" applyFont="1" applyFill="1" applyAlignment="1"/>
    <xf numFmtId="0" fontId="124" fillId="0" borderId="0" xfId="84" applyFont="1"/>
    <xf numFmtId="0" fontId="125" fillId="0" borderId="43" xfId="84" applyFont="1" applyBorder="1"/>
    <xf numFmtId="0" fontId="125" fillId="0" borderId="22" xfId="84" applyFont="1" applyBorder="1" applyAlignment="1">
      <alignment horizontal="center"/>
    </xf>
    <xf numFmtId="0" fontId="125" fillId="0" borderId="23" xfId="84" applyFont="1" applyBorder="1" applyAlignment="1">
      <alignment horizontal="center"/>
    </xf>
    <xf numFmtId="0" fontId="125" fillId="0" borderId="24" xfId="84" applyFont="1" applyBorder="1" applyAlignment="1">
      <alignment horizontal="center"/>
    </xf>
    <xf numFmtId="0" fontId="103" fillId="0" borderId="21" xfId="84" applyFont="1" applyBorder="1" applyAlignment="1">
      <alignment horizontal="center"/>
    </xf>
    <xf numFmtId="0" fontId="103" fillId="0" borderId="12" xfId="84" applyFont="1" applyBorder="1" applyAlignment="1">
      <alignment horizontal="center"/>
    </xf>
    <xf numFmtId="0" fontId="127" fillId="0" borderId="0" xfId="0" applyFont="1"/>
    <xf numFmtId="0" fontId="0" fillId="0" borderId="46" xfId="0" applyBorder="1"/>
    <xf numFmtId="0" fontId="12" fillId="0" borderId="19" xfId="0" applyFont="1" applyFill="1" applyBorder="1" applyAlignment="1">
      <alignment horizontal="center"/>
    </xf>
    <xf numFmtId="0" fontId="128" fillId="0" borderId="0" xfId="0" applyFont="1"/>
    <xf numFmtId="0" fontId="128" fillId="0" borderId="0" xfId="0" applyFont="1" applyAlignment="1">
      <alignment horizontal="center" vertical="center" textRotation="90" wrapText="1"/>
    </xf>
    <xf numFmtId="0" fontId="129" fillId="0" borderId="0" xfId="0" applyFont="1"/>
    <xf numFmtId="0" fontId="127" fillId="0" borderId="0" xfId="0" applyFont="1" applyAlignment="1">
      <alignment horizontal="center"/>
    </xf>
    <xf numFmtId="0" fontId="127" fillId="0" borderId="0" xfId="0" applyFont="1" applyFill="1"/>
    <xf numFmtId="0" fontId="127" fillId="0" borderId="0" xfId="0" applyFont="1" applyFill="1" applyAlignment="1">
      <alignment horizontal="center"/>
    </xf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2" fillId="31" borderId="0" xfId="0" applyFont="1" applyFill="1"/>
    <xf numFmtId="0" fontId="14" fillId="32" borderId="0" xfId="0" applyFont="1" applyFill="1"/>
    <xf numFmtId="0" fontId="128" fillId="32" borderId="0" xfId="0" applyFont="1" applyFill="1"/>
    <xf numFmtId="0" fontId="122" fillId="32" borderId="0" xfId="0" applyFont="1" applyFill="1"/>
    <xf numFmtId="0" fontId="2" fillId="0" borderId="0" xfId="0" applyFont="1" applyFill="1"/>
    <xf numFmtId="0" fontId="131" fillId="0" borderId="0" xfId="0" applyFont="1" applyFill="1"/>
    <xf numFmtId="0" fontId="132" fillId="0" borderId="0" xfId="0" applyFont="1" applyFill="1"/>
    <xf numFmtId="0" fontId="132" fillId="32" borderId="0" xfId="0" applyFont="1" applyFill="1"/>
    <xf numFmtId="0" fontId="131" fillId="32" borderId="0" xfId="0" applyFont="1" applyFill="1"/>
    <xf numFmtId="0" fontId="15" fillId="32" borderId="0" xfId="0" applyFont="1" applyFill="1" applyAlignment="1">
      <alignment horizontal="center"/>
    </xf>
    <xf numFmtId="0" fontId="132" fillId="0" borderId="0" xfId="0" applyFont="1" applyAlignment="1">
      <alignment horizontal="center"/>
    </xf>
    <xf numFmtId="0" fontId="131" fillId="0" borderId="0" xfId="0" applyFont="1" applyAlignment="1">
      <alignment horizontal="center"/>
    </xf>
    <xf numFmtId="0" fontId="131" fillId="32" borderId="0" xfId="0" applyFont="1" applyFill="1" applyAlignment="1">
      <alignment horizontal="center"/>
    </xf>
    <xf numFmtId="0" fontId="132" fillId="32" borderId="0" xfId="0" applyFont="1" applyFill="1" applyAlignment="1">
      <alignment horizontal="center"/>
    </xf>
    <xf numFmtId="0" fontId="36" fillId="0" borderId="21" xfId="93" applyFont="1" applyFill="1" applyBorder="1" applyAlignment="1">
      <alignment horizontal="center"/>
    </xf>
    <xf numFmtId="0" fontId="36" fillId="0" borderId="12" xfId="93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13" fillId="0" borderId="0" xfId="0" applyFont="1" applyAlignment="1">
      <alignment horizontal="center"/>
    </xf>
    <xf numFmtId="0" fontId="113" fillId="0" borderId="0" xfId="0" applyFont="1"/>
    <xf numFmtId="0" fontId="133" fillId="0" borderId="0" xfId="0" applyFont="1" applyAlignment="1">
      <alignment horizontal="center"/>
    </xf>
    <xf numFmtId="0" fontId="134" fillId="0" borderId="0" xfId="0" applyFont="1"/>
    <xf numFmtId="0" fontId="135" fillId="0" borderId="0" xfId="0" applyFont="1" applyAlignment="1">
      <alignment horizontal="center" vertical="center" textRotation="90" wrapText="1"/>
    </xf>
    <xf numFmtId="0" fontId="135" fillId="31" borderId="0" xfId="0" applyFont="1" applyFill="1"/>
    <xf numFmtId="0" fontId="136" fillId="0" borderId="0" xfId="0" applyFont="1"/>
    <xf numFmtId="0" fontId="135" fillId="0" borderId="0" xfId="0" applyFont="1"/>
    <xf numFmtId="0" fontId="135" fillId="31" borderId="0" xfId="0" applyFont="1" applyFill="1" applyAlignment="1">
      <alignment horizontal="center"/>
    </xf>
    <xf numFmtId="0" fontId="89" fillId="0" borderId="21" xfId="84" applyFont="1" applyFill="1" applyBorder="1" applyAlignment="1">
      <alignment horizontal="center"/>
    </xf>
    <xf numFmtId="0" fontId="109" fillId="0" borderId="0" xfId="0" applyFont="1" applyFill="1"/>
    <xf numFmtId="49" fontId="109" fillId="0" borderId="0" xfId="0" applyNumberFormat="1" applyFont="1" applyFill="1"/>
    <xf numFmtId="0" fontId="34" fillId="0" borderId="0" xfId="0" applyFont="1" applyFill="1"/>
    <xf numFmtId="0" fontId="33" fillId="0" borderId="0" xfId="0" applyFont="1" applyFill="1"/>
    <xf numFmtId="20" fontId="14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7" fillId="0" borderId="0" xfId="0" applyFont="1" applyFill="1" applyBorder="1"/>
    <xf numFmtId="0" fontId="53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94" fillId="0" borderId="0" xfId="0" applyFont="1"/>
    <xf numFmtId="0" fontId="114" fillId="0" borderId="0" xfId="0" applyFont="1"/>
    <xf numFmtId="0" fontId="115" fillId="0" borderId="0" xfId="0" applyFont="1"/>
    <xf numFmtId="0" fontId="137" fillId="0" borderId="0" xfId="0" applyFont="1"/>
    <xf numFmtId="0" fontId="126" fillId="0" borderId="25" xfId="84" applyFont="1" applyFill="1" applyBorder="1"/>
    <xf numFmtId="0" fontId="126" fillId="0" borderId="21" xfId="84" applyFont="1" applyFill="1" applyBorder="1" applyAlignment="1">
      <alignment horizontal="center"/>
    </xf>
    <xf numFmtId="0" fontId="126" fillId="0" borderId="42" xfId="84" applyFont="1" applyFill="1" applyBorder="1" applyAlignment="1">
      <alignment horizontal="center"/>
    </xf>
    <xf numFmtId="0" fontId="14" fillId="30" borderId="0" xfId="0" applyFont="1" applyFill="1"/>
    <xf numFmtId="0" fontId="32" fillId="0" borderId="0" xfId="0" applyFont="1" applyFill="1" applyAlignment="1">
      <alignment horizontal="center"/>
    </xf>
    <xf numFmtId="0" fontId="32" fillId="0" borderId="0" xfId="0" applyFont="1" applyFill="1"/>
    <xf numFmtId="1" fontId="32" fillId="0" borderId="0" xfId="90" applyNumberFormat="1" applyFont="1" applyFill="1"/>
    <xf numFmtId="0" fontId="32" fillId="0" borderId="0" xfId="90" applyFont="1" applyFill="1"/>
    <xf numFmtId="0" fontId="138" fillId="0" borderId="0" xfId="0" applyFont="1" applyFill="1" applyAlignment="1">
      <alignment horizontal="center"/>
    </xf>
    <xf numFmtId="0" fontId="138" fillId="0" borderId="0" xfId="0" applyFont="1"/>
    <xf numFmtId="0" fontId="138" fillId="0" borderId="0" xfId="90" applyFont="1"/>
    <xf numFmtId="1" fontId="138" fillId="0" borderId="0" xfId="90" applyNumberFormat="1" applyFont="1"/>
    <xf numFmtId="0" fontId="138" fillId="0" borderId="0" xfId="90" applyFont="1" applyAlignment="1">
      <alignment horizontal="center"/>
    </xf>
    <xf numFmtId="0" fontId="23" fillId="0" borderId="21" xfId="90" applyFont="1" applyFill="1" applyBorder="1"/>
    <xf numFmtId="1" fontId="23" fillId="0" borderId="21" xfId="90" applyNumberFormat="1" applyFont="1" applyFill="1" applyBorder="1" applyAlignment="1">
      <alignment horizontal="center"/>
    </xf>
    <xf numFmtId="0" fontId="139" fillId="0" borderId="25" xfId="90" applyFont="1" applyBorder="1" applyAlignment="1">
      <alignment horizontal="center"/>
    </xf>
    <xf numFmtId="0" fontId="139" fillId="0" borderId="12" xfId="90" applyFont="1" applyBorder="1"/>
    <xf numFmtId="20" fontId="139" fillId="0" borderId="12" xfId="90" applyNumberFormat="1" applyFont="1" applyBorder="1" applyAlignment="1">
      <alignment horizontal="center"/>
    </xf>
    <xf numFmtId="1" fontId="139" fillId="0" borderId="12" xfId="90" applyNumberFormat="1" applyFont="1" applyBorder="1" applyAlignment="1">
      <alignment horizontal="center"/>
    </xf>
    <xf numFmtId="0" fontId="139" fillId="0" borderId="12" xfId="90" applyFont="1" applyBorder="1" applyAlignment="1">
      <alignment horizontal="center"/>
    </xf>
    <xf numFmtId="0" fontId="23" fillId="0" borderId="41" xfId="90" applyFont="1" applyFill="1" applyBorder="1" applyAlignment="1">
      <alignment horizontal="center"/>
    </xf>
    <xf numFmtId="20" fontId="23" fillId="0" borderId="21" xfId="90" applyNumberFormat="1" applyFont="1" applyFill="1" applyBorder="1" applyAlignment="1">
      <alignment horizontal="center"/>
    </xf>
    <xf numFmtId="0" fontId="23" fillId="0" borderId="21" xfId="90" applyFont="1" applyFill="1" applyBorder="1" applyAlignment="1">
      <alignment horizontal="center"/>
    </xf>
    <xf numFmtId="0" fontId="82" fillId="28" borderId="0" xfId="0" applyFont="1" applyFill="1"/>
    <xf numFmtId="20" fontId="99" fillId="0" borderId="0" xfId="0" applyNumberFormat="1" applyFont="1" applyFill="1" applyAlignment="1">
      <alignment horizontal="center" wrapText="1"/>
    </xf>
    <xf numFmtId="20" fontId="82" fillId="28" borderId="0" xfId="0" applyNumberFormat="1" applyFont="1" applyFill="1" applyAlignment="1">
      <alignment horizontal="center"/>
    </xf>
    <xf numFmtId="0" fontId="24" fillId="0" borderId="33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4" fillId="0" borderId="12" xfId="0" applyNumberFormat="1" applyFont="1" applyFill="1" applyBorder="1" applyAlignment="1">
      <alignment horizontal="center"/>
    </xf>
    <xf numFmtId="3" fontId="14" fillId="0" borderId="0" xfId="0" applyNumberFormat="1" applyFont="1" applyFill="1"/>
    <xf numFmtId="0" fontId="48" fillId="0" borderId="41" xfId="0" applyFont="1" applyFill="1" applyBorder="1" applyAlignment="1">
      <alignment horizontal="center"/>
    </xf>
    <xf numFmtId="0" fontId="31" fillId="0" borderId="21" xfId="0" applyFont="1" applyFill="1" applyBorder="1"/>
    <xf numFmtId="0" fontId="31" fillId="0" borderId="42" xfId="0" applyFont="1" applyFill="1" applyBorder="1" applyAlignment="1">
      <alignment horizontal="center"/>
    </xf>
    <xf numFmtId="0" fontId="72" fillId="0" borderId="25" xfId="84" applyFont="1" applyFill="1" applyBorder="1"/>
    <xf numFmtId="0" fontId="72" fillId="0" borderId="21" xfId="84" applyFont="1" applyFill="1" applyBorder="1" applyAlignment="1">
      <alignment horizontal="center"/>
    </xf>
    <xf numFmtId="0" fontId="72" fillId="0" borderId="42" xfId="84" applyFont="1" applyFill="1" applyBorder="1" applyAlignment="1">
      <alignment horizontal="center"/>
    </xf>
    <xf numFmtId="0" fontId="89" fillId="0" borderId="0" xfId="84" applyFont="1"/>
    <xf numFmtId="0" fontId="15" fillId="0" borderId="0" xfId="0" applyFont="1" applyFill="1" applyAlignment="1">
      <alignment horizontal="center"/>
    </xf>
    <xf numFmtId="0" fontId="33" fillId="0" borderId="12" xfId="87" applyFont="1" applyFill="1" applyBorder="1"/>
    <xf numFmtId="0" fontId="24" fillId="0" borderId="12" xfId="87" applyFont="1" applyFill="1" applyBorder="1" applyAlignment="1">
      <alignment horizontal="center" vertical="center" textRotation="90" wrapText="1"/>
    </xf>
    <xf numFmtId="166" fontId="15" fillId="0" borderId="0" xfId="0" applyNumberFormat="1" applyFont="1" applyFill="1"/>
    <xf numFmtId="0" fontId="33" fillId="33" borderId="12" xfId="87" applyFont="1" applyFill="1" applyBorder="1"/>
    <xf numFmtId="20" fontId="93" fillId="33" borderId="12" xfId="84" applyNumberFormat="1" applyFont="1" applyFill="1" applyBorder="1" applyAlignment="1">
      <alignment horizontal="center"/>
    </xf>
    <xf numFmtId="0" fontId="33" fillId="34" borderId="12" xfId="87" applyFont="1" applyFill="1" applyBorder="1" applyAlignment="1">
      <alignment horizontal="center" vertical="center" textRotation="90" wrapText="1"/>
    </xf>
    <xf numFmtId="0" fontId="33" fillId="34" borderId="16" xfId="0" applyFont="1" applyFill="1" applyBorder="1" applyAlignment="1">
      <alignment horizontal="center" vertical="center" wrapText="1"/>
    </xf>
    <xf numFmtId="0" fontId="93" fillId="34" borderId="12" xfId="84" applyFont="1" applyFill="1" applyBorder="1" applyAlignment="1">
      <alignment horizontal="center"/>
    </xf>
    <xf numFmtId="20" fontId="93" fillId="34" borderId="12" xfId="84" applyNumberFormat="1" applyFont="1" applyFill="1" applyBorder="1" applyAlignment="1">
      <alignment horizontal="center"/>
    </xf>
    <xf numFmtId="0" fontId="2" fillId="0" borderId="53" xfId="0" applyFont="1" applyBorder="1"/>
    <xf numFmtId="0" fontId="142" fillId="0" borderId="0" xfId="0" applyFont="1" applyFill="1"/>
    <xf numFmtId="20" fontId="143" fillId="0" borderId="0" xfId="84" applyNumberFormat="1" applyFont="1"/>
    <xf numFmtId="0" fontId="142" fillId="0" borderId="0" xfId="92" applyFont="1" applyFill="1"/>
    <xf numFmtId="0" fontId="144" fillId="0" borderId="0" xfId="88" applyFont="1" applyAlignment="1">
      <alignment horizontal="center"/>
    </xf>
    <xf numFmtId="0" fontId="145" fillId="0" borderId="22" xfId="84" applyFont="1" applyFill="1" applyBorder="1" applyAlignment="1">
      <alignment horizontal="center"/>
    </xf>
    <xf numFmtId="0" fontId="145" fillId="0" borderId="23" xfId="84" applyFont="1" applyFill="1" applyBorder="1" applyAlignment="1">
      <alignment horizontal="center"/>
    </xf>
    <xf numFmtId="0" fontId="145" fillId="0" borderId="47" xfId="84" applyFont="1" applyFill="1" applyBorder="1" applyAlignment="1">
      <alignment horizontal="center"/>
    </xf>
    <xf numFmtId="0" fontId="145" fillId="0" borderId="24" xfId="84" applyFont="1" applyFill="1" applyBorder="1" applyAlignment="1">
      <alignment horizontal="center"/>
    </xf>
    <xf numFmtId="0" fontId="146" fillId="0" borderId="12" xfId="84" applyFont="1" applyFill="1" applyBorder="1"/>
    <xf numFmtId="0" fontId="146" fillId="0" borderId="12" xfId="84" applyFont="1" applyFill="1" applyBorder="1" applyAlignment="1">
      <alignment horizontal="center"/>
    </xf>
    <xf numFmtId="0" fontId="146" fillId="0" borderId="27" xfId="84" applyFont="1" applyFill="1" applyBorder="1" applyAlignment="1">
      <alignment horizontal="center"/>
    </xf>
    <xf numFmtId="0" fontId="146" fillId="0" borderId="31" xfId="84" applyFont="1" applyFill="1" applyBorder="1"/>
    <xf numFmtId="0" fontId="146" fillId="0" borderId="31" xfId="84" applyFont="1" applyFill="1" applyBorder="1" applyAlignment="1">
      <alignment horizontal="center"/>
    </xf>
    <xf numFmtId="0" fontId="146" fillId="0" borderId="32" xfId="84" applyFont="1" applyFill="1" applyBorder="1" applyAlignment="1">
      <alignment horizontal="center"/>
    </xf>
    <xf numFmtId="0" fontId="147" fillId="0" borderId="0" xfId="88" applyFont="1"/>
    <xf numFmtId="0" fontId="148" fillId="0" borderId="0" xfId="88" applyFont="1"/>
    <xf numFmtId="0" fontId="148" fillId="0" borderId="0" xfId="88" applyFont="1" applyAlignment="1">
      <alignment horizontal="center"/>
    </xf>
    <xf numFmtId="0" fontId="149" fillId="0" borderId="22" xfId="88" applyFont="1" applyFill="1" applyBorder="1"/>
    <xf numFmtId="0" fontId="149" fillId="0" borderId="23" xfId="88" applyFont="1" applyFill="1" applyBorder="1"/>
    <xf numFmtId="0" fontId="149" fillId="0" borderId="23" xfId="88" applyFont="1" applyFill="1" applyBorder="1" applyAlignment="1">
      <alignment horizontal="center"/>
    </xf>
    <xf numFmtId="0" fontId="149" fillId="0" borderId="24" xfId="88" applyFont="1" applyFill="1" applyBorder="1" applyAlignment="1">
      <alignment horizontal="center"/>
    </xf>
    <xf numFmtId="0" fontId="150" fillId="0" borderId="12" xfId="84" applyFont="1" applyFill="1" applyBorder="1"/>
    <xf numFmtId="0" fontId="150" fillId="0" borderId="12" xfId="84" applyFont="1" applyFill="1" applyBorder="1" applyAlignment="1">
      <alignment horizontal="center"/>
    </xf>
    <xf numFmtId="0" fontId="150" fillId="0" borderId="27" xfId="84" applyFont="1" applyFill="1" applyBorder="1" applyAlignment="1">
      <alignment horizontal="center"/>
    </xf>
    <xf numFmtId="0" fontId="150" fillId="0" borderId="31" xfId="84" applyFont="1" applyFill="1" applyBorder="1"/>
    <xf numFmtId="0" fontId="150" fillId="0" borderId="31" xfId="84" applyFont="1" applyFill="1" applyBorder="1" applyAlignment="1">
      <alignment horizontal="center"/>
    </xf>
    <xf numFmtId="0" fontId="150" fillId="0" borderId="32" xfId="84" applyFont="1" applyFill="1" applyBorder="1" applyAlignment="1">
      <alignment horizontal="center"/>
    </xf>
    <xf numFmtId="0" fontId="151" fillId="0" borderId="0" xfId="88" applyFont="1"/>
    <xf numFmtId="0" fontId="152" fillId="0" borderId="0" xfId="0" applyFont="1"/>
    <xf numFmtId="0" fontId="153" fillId="0" borderId="0" xfId="0" applyFont="1" applyAlignment="1">
      <alignment horizontal="center"/>
    </xf>
    <xf numFmtId="0" fontId="153" fillId="0" borderId="0" xfId="0" applyFont="1"/>
    <xf numFmtId="0" fontId="153" fillId="0" borderId="0" xfId="90" applyFont="1"/>
    <xf numFmtId="1" fontId="153" fillId="0" borderId="0" xfId="90" applyNumberFormat="1" applyFont="1"/>
    <xf numFmtId="0" fontId="153" fillId="0" borderId="0" xfId="90" applyFont="1" applyAlignment="1">
      <alignment horizontal="center"/>
    </xf>
    <xf numFmtId="49" fontId="24" fillId="0" borderId="12" xfId="0" applyNumberFormat="1" applyFont="1" applyFill="1" applyBorder="1" applyAlignment="1">
      <alignment horizontal="center"/>
    </xf>
    <xf numFmtId="0" fontId="155" fillId="0" borderId="0" xfId="0" applyFont="1" applyAlignment="1">
      <alignment horizontal="center"/>
    </xf>
    <xf numFmtId="14" fontId="14" fillId="0" borderId="0" xfId="0" applyNumberFormat="1" applyFont="1"/>
    <xf numFmtId="0" fontId="156" fillId="0" borderId="0" xfId="0" applyFont="1"/>
    <xf numFmtId="0" fontId="158" fillId="0" borderId="37" xfId="0" applyFont="1" applyBorder="1"/>
    <xf numFmtId="0" fontId="157" fillId="0" borderId="18" xfId="0" applyFont="1" applyBorder="1" applyAlignment="1">
      <alignment horizontal="center" textRotation="90"/>
    </xf>
    <xf numFmtId="0" fontId="159" fillId="0" borderId="13" xfId="0" applyFont="1" applyBorder="1" applyAlignment="1">
      <alignment horizontal="center"/>
    </xf>
    <xf numFmtId="0" fontId="159" fillId="24" borderId="12" xfId="0" applyFont="1" applyFill="1" applyBorder="1" applyAlignment="1">
      <alignment horizontal="center"/>
    </xf>
    <xf numFmtId="0" fontId="160" fillId="24" borderId="0" xfId="0" applyFont="1" applyFill="1"/>
    <xf numFmtId="0" fontId="158" fillId="0" borderId="0" xfId="0" applyFont="1"/>
    <xf numFmtId="0" fontId="161" fillId="0" borderId="0" xfId="0" applyFont="1" applyBorder="1"/>
    <xf numFmtId="0" fontId="161" fillId="0" borderId="0" xfId="0" applyFont="1"/>
    <xf numFmtId="0" fontId="163" fillId="0" borderId="0" xfId="0" applyFont="1"/>
    <xf numFmtId="0" fontId="162" fillId="35" borderId="0" xfId="0" applyFont="1" applyFill="1" applyBorder="1" applyAlignment="1">
      <alignment horizontal="center" vertical="center" textRotation="90" wrapText="1"/>
    </xf>
    <xf numFmtId="0" fontId="161" fillId="35" borderId="0" xfId="0" applyFont="1" applyFill="1"/>
    <xf numFmtId="0" fontId="163" fillId="35" borderId="0" xfId="0" applyFont="1" applyFill="1"/>
    <xf numFmtId="0" fontId="162" fillId="0" borderId="0" xfId="0" applyFont="1" applyFill="1" applyBorder="1" applyAlignment="1">
      <alignment horizontal="center" vertical="center" textRotation="90" wrapText="1"/>
    </xf>
    <xf numFmtId="0" fontId="34" fillId="36" borderId="0" xfId="0" applyFont="1" applyFill="1"/>
    <xf numFmtId="20" fontId="34" fillId="36" borderId="0" xfId="0" applyNumberFormat="1" applyFont="1" applyFill="1" applyAlignment="1">
      <alignment horizontal="center"/>
    </xf>
    <xf numFmtId="0" fontId="34" fillId="36" borderId="0" xfId="92" applyFont="1" applyFill="1"/>
    <xf numFmtId="0" fontId="33" fillId="33" borderId="0" xfId="0" applyFont="1" applyFill="1"/>
    <xf numFmtId="20" fontId="33" fillId="33" borderId="0" xfId="0" applyNumberFormat="1" applyFont="1" applyFill="1" applyAlignment="1">
      <alignment horizontal="center" wrapText="1"/>
    </xf>
    <xf numFmtId="0" fontId="33" fillId="33" borderId="0" xfId="92" applyFont="1" applyFill="1"/>
    <xf numFmtId="0" fontId="34" fillId="0" borderId="0" xfId="92" applyFont="1" applyFill="1"/>
    <xf numFmtId="20" fontId="34" fillId="36" borderId="0" xfId="0" applyNumberFormat="1" applyFont="1" applyFill="1" applyAlignment="1">
      <alignment horizontal="center" wrapText="1"/>
    </xf>
    <xf numFmtId="20" fontId="33" fillId="33" borderId="0" xfId="0" applyNumberFormat="1" applyFont="1" applyFill="1" applyAlignment="1">
      <alignment horizontal="center"/>
    </xf>
    <xf numFmtId="20" fontId="34" fillId="36" borderId="0" xfId="0" applyNumberFormat="1" applyFont="1" applyFill="1" applyAlignment="1">
      <alignment horizontal="left"/>
    </xf>
    <xf numFmtId="20" fontId="34" fillId="36" borderId="0" xfId="92" applyNumberFormat="1" applyFont="1" applyFill="1" applyAlignment="1">
      <alignment horizontal="center"/>
    </xf>
    <xf numFmtId="0" fontId="164" fillId="37" borderId="0" xfId="0" applyFont="1" applyFill="1"/>
    <xf numFmtId="20" fontId="164" fillId="37" borderId="0" xfId="0" applyNumberFormat="1" applyFont="1" applyFill="1" applyAlignment="1">
      <alignment horizontal="center"/>
    </xf>
    <xf numFmtId="20" fontId="165" fillId="33" borderId="0" xfId="84" applyNumberFormat="1" applyFont="1" applyFill="1"/>
    <xf numFmtId="0" fontId="15" fillId="33" borderId="0" xfId="0" applyFont="1" applyFill="1" applyAlignment="1">
      <alignment horizontal="center"/>
    </xf>
    <xf numFmtId="0" fontId="166" fillId="33" borderId="0" xfId="84" applyFont="1" applyFill="1"/>
    <xf numFmtId="20" fontId="166" fillId="33" borderId="0" xfId="84" applyNumberFormat="1" applyFont="1" applyFill="1"/>
    <xf numFmtId="20" fontId="33" fillId="33" borderId="0" xfId="0" applyNumberFormat="1" applyFont="1" applyFill="1"/>
    <xf numFmtId="0" fontId="167" fillId="0" borderId="0" xfId="0" applyFont="1" applyFill="1"/>
    <xf numFmtId="16" fontId="24" fillId="0" borderId="0" xfId="0" applyNumberFormat="1" applyFont="1" applyFill="1"/>
    <xf numFmtId="49" fontId="23" fillId="0" borderId="21" xfId="92" applyNumberFormat="1" applyFont="1" applyFill="1" applyBorder="1" applyAlignment="1">
      <alignment horizontal="center"/>
    </xf>
    <xf numFmtId="49" fontId="23" fillId="0" borderId="12" xfId="92" applyNumberFormat="1" applyFont="1" applyFill="1" applyBorder="1" applyAlignment="1">
      <alignment horizontal="center"/>
    </xf>
    <xf numFmtId="49" fontId="45" fillId="0" borderId="12" xfId="92" applyNumberFormat="1" applyFont="1" applyFill="1" applyBorder="1" applyAlignment="1">
      <alignment horizontal="center"/>
    </xf>
    <xf numFmtId="0" fontId="170" fillId="0" borderId="0" xfId="90" applyFont="1"/>
    <xf numFmtId="0" fontId="43" fillId="0" borderId="0" xfId="90" applyFont="1"/>
    <xf numFmtId="0" fontId="24" fillId="0" borderId="0" xfId="89" applyFont="1"/>
    <xf numFmtId="0" fontId="171" fillId="0" borderId="0" xfId="90" applyFont="1" applyAlignment="1">
      <alignment horizontal="center"/>
    </xf>
    <xf numFmtId="0" fontId="171" fillId="0" borderId="0" xfId="0" applyFont="1" applyFill="1"/>
    <xf numFmtId="0" fontId="171" fillId="0" borderId="0" xfId="90" applyFont="1" applyFill="1"/>
    <xf numFmtId="1" fontId="171" fillId="0" borderId="0" xfId="90" applyNumberFormat="1" applyFont="1" applyFill="1"/>
    <xf numFmtId="0" fontId="171" fillId="0" borderId="0" xfId="90" applyFont="1"/>
    <xf numFmtId="0" fontId="172" fillId="0" borderId="0" xfId="0" applyFont="1"/>
    <xf numFmtId="0" fontId="5" fillId="0" borderId="0" xfId="0" applyFont="1" applyFill="1" applyAlignment="1"/>
    <xf numFmtId="49" fontId="36" fillId="0" borderId="21" xfId="0" applyNumberFormat="1" applyFont="1" applyFill="1" applyBorder="1" applyAlignment="1">
      <alignment horizontal="center"/>
    </xf>
    <xf numFmtId="49" fontId="36" fillId="0" borderId="12" xfId="0" applyNumberFormat="1" applyFont="1" applyFill="1" applyBorder="1" applyAlignment="1">
      <alignment horizontal="center"/>
    </xf>
    <xf numFmtId="49" fontId="36" fillId="0" borderId="0" xfId="0" applyNumberFormat="1" applyFont="1" applyFill="1" applyAlignment="1">
      <alignment horizontal="left"/>
    </xf>
    <xf numFmtId="49" fontId="34" fillId="36" borderId="0" xfId="0" applyNumberFormat="1" applyFont="1" applyFill="1" applyAlignment="1">
      <alignment horizontal="left"/>
    </xf>
    <xf numFmtId="49" fontId="24" fillId="0" borderId="21" xfId="0" applyNumberFormat="1" applyFont="1" applyFill="1" applyBorder="1" applyAlignment="1">
      <alignment horizontal="center"/>
    </xf>
    <xf numFmtId="49" fontId="24" fillId="0" borderId="12" xfId="0" applyNumberFormat="1" applyFont="1" applyFill="1" applyBorder="1" applyAlignment="1"/>
    <xf numFmtId="0" fontId="15" fillId="38" borderId="0" xfId="0" applyFont="1" applyFill="1" applyAlignment="1">
      <alignment horizontal="center"/>
    </xf>
    <xf numFmtId="0" fontId="172" fillId="35" borderId="0" xfId="0" applyFont="1" applyFill="1" applyAlignment="1">
      <alignment horizontal="center"/>
    </xf>
    <xf numFmtId="0" fontId="172" fillId="35" borderId="0" xfId="0" applyFont="1" applyFill="1" applyAlignment="1"/>
    <xf numFmtId="0" fontId="25" fillId="0" borderId="0" xfId="0" applyFont="1" applyAlignment="1">
      <alignment horizontal="center" vertical="center" textRotation="90" wrapText="1"/>
    </xf>
    <xf numFmtId="0" fontId="160" fillId="0" borderId="0" xfId="0" applyFont="1"/>
    <xf numFmtId="0" fontId="160" fillId="0" borderId="0" xfId="0" applyFont="1" applyAlignment="1">
      <alignment horizontal="center" vertical="center" textRotation="90" wrapText="1"/>
    </xf>
    <xf numFmtId="0" fontId="173" fillId="0" borderId="0" xfId="0" applyFont="1"/>
    <xf numFmtId="0" fontId="173" fillId="0" borderId="0" xfId="0" applyFont="1" applyAlignment="1">
      <alignment horizontal="center" vertical="center" textRotation="90" wrapText="1"/>
    </xf>
    <xf numFmtId="0" fontId="33" fillId="38" borderId="12" xfId="0" applyFont="1" applyFill="1" applyBorder="1" applyAlignment="1">
      <alignment horizontal="center"/>
    </xf>
    <xf numFmtId="0" fontId="33" fillId="38" borderId="12" xfId="0" applyFont="1" applyFill="1" applyBorder="1"/>
    <xf numFmtId="49" fontId="33" fillId="38" borderId="12" xfId="0" applyNumberFormat="1" applyFont="1" applyFill="1" applyBorder="1" applyAlignment="1">
      <alignment horizontal="center"/>
    </xf>
    <xf numFmtId="0" fontId="175" fillId="0" borderId="11" xfId="0" applyFont="1" applyBorder="1"/>
    <xf numFmtId="0" fontId="176" fillId="0" borderId="17" xfId="0" applyFont="1" applyBorder="1"/>
    <xf numFmtId="0" fontId="176" fillId="0" borderId="0" xfId="0" applyFont="1"/>
    <xf numFmtId="0" fontId="174" fillId="0" borderId="10" xfId="0" applyFont="1" applyBorder="1" applyAlignment="1">
      <alignment horizontal="center" textRotation="90"/>
    </xf>
    <xf numFmtId="0" fontId="177" fillId="0" borderId="18" xfId="0" applyFont="1" applyBorder="1" applyAlignment="1">
      <alignment horizontal="center" textRotation="90"/>
    </xf>
    <xf numFmtId="0" fontId="174" fillId="0" borderId="18" xfId="0" applyFont="1" applyBorder="1" applyAlignment="1">
      <alignment horizontal="center" textRotation="90"/>
    </xf>
    <xf numFmtId="0" fontId="178" fillId="0" borderId="0" xfId="0" applyFont="1" applyAlignment="1">
      <alignment horizontal="center"/>
    </xf>
    <xf numFmtId="0" fontId="178" fillId="0" borderId="13" xfId="0" applyFont="1" applyBorder="1" applyAlignment="1">
      <alignment horizontal="center"/>
    </xf>
    <xf numFmtId="0" fontId="178" fillId="24" borderId="12" xfId="0" applyFont="1" applyFill="1" applyBorder="1" applyAlignment="1">
      <alignment horizontal="center"/>
    </xf>
    <xf numFmtId="0" fontId="174" fillId="24" borderId="0" xfId="0" applyFont="1" applyFill="1"/>
    <xf numFmtId="0" fontId="174" fillId="0" borderId="0" xfId="0" applyFont="1"/>
    <xf numFmtId="0" fontId="178" fillId="0" borderId="0" xfId="0" applyFont="1"/>
    <xf numFmtId="0" fontId="175" fillId="0" borderId="15" xfId="0" applyFont="1" applyBorder="1"/>
    <xf numFmtId="0" fontId="177" fillId="24" borderId="0" xfId="0" applyFont="1" applyFill="1" applyAlignment="1">
      <alignment horizontal="center"/>
    </xf>
    <xf numFmtId="0" fontId="0" fillId="0" borderId="17" xfId="0" applyFont="1" applyBorder="1"/>
    <xf numFmtId="0" fontId="14" fillId="0" borderId="10" xfId="0" applyFont="1" applyBorder="1" applyAlignment="1">
      <alignment horizontal="center" textRotation="90"/>
    </xf>
    <xf numFmtId="0" fontId="14" fillId="0" borderId="18" xfId="0" applyFont="1" applyBorder="1" applyAlignment="1">
      <alignment horizontal="center" textRotation="90"/>
    </xf>
    <xf numFmtId="0" fontId="14" fillId="0" borderId="1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24" borderId="12" xfId="0" applyFont="1" applyFill="1" applyBorder="1" applyAlignment="1">
      <alignment horizontal="center"/>
    </xf>
    <xf numFmtId="0" fontId="14" fillId="24" borderId="0" xfId="0" applyFont="1" applyFill="1"/>
    <xf numFmtId="0" fontId="53" fillId="24" borderId="0" xfId="0" applyFont="1" applyFill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0" fontId="150" fillId="0" borderId="21" xfId="84" applyFont="1" applyFill="1" applyBorder="1" applyAlignment="1">
      <alignment horizontal="center"/>
    </xf>
    <xf numFmtId="0" fontId="72" fillId="0" borderId="45" xfId="84" applyFont="1" applyFill="1" applyBorder="1" applyAlignment="1">
      <alignment horizontal="center"/>
    </xf>
    <xf numFmtId="0" fontId="126" fillId="0" borderId="45" xfId="84" applyFont="1" applyFill="1" applyBorder="1" applyAlignment="1">
      <alignment horizontal="center"/>
    </xf>
    <xf numFmtId="0" fontId="126" fillId="0" borderId="45" xfId="84" applyFont="1" applyBorder="1" applyAlignment="1">
      <alignment horizontal="center"/>
    </xf>
    <xf numFmtId="0" fontId="146" fillId="0" borderId="25" xfId="84" applyFont="1" applyFill="1" applyBorder="1" applyAlignment="1">
      <alignment horizontal="center"/>
    </xf>
    <xf numFmtId="0" fontId="146" fillId="0" borderId="26" xfId="84" applyFont="1" applyFill="1" applyBorder="1" applyAlignment="1">
      <alignment horizontal="center"/>
    </xf>
    <xf numFmtId="0" fontId="148" fillId="0" borderId="41" xfId="88" applyFont="1" applyFill="1" applyBorder="1" applyAlignment="1">
      <alignment horizontal="center"/>
    </xf>
    <xf numFmtId="0" fontId="148" fillId="0" borderId="25" xfId="88" applyFont="1" applyFill="1" applyBorder="1" applyAlignment="1">
      <alignment horizontal="center"/>
    </xf>
    <xf numFmtId="0" fontId="148" fillId="0" borderId="26" xfId="88" applyFont="1" applyFill="1" applyBorder="1" applyAlignment="1">
      <alignment horizontal="center"/>
    </xf>
    <xf numFmtId="0" fontId="180" fillId="0" borderId="0" xfId="0" applyFont="1"/>
    <xf numFmtId="1" fontId="180" fillId="0" borderId="0" xfId="0" applyNumberFormat="1" applyFont="1"/>
    <xf numFmtId="0" fontId="181" fillId="0" borderId="0" xfId="0" applyFont="1"/>
    <xf numFmtId="0" fontId="165" fillId="34" borderId="12" xfId="84" applyFont="1" applyFill="1" applyBorder="1" applyAlignment="1">
      <alignment horizontal="center"/>
    </xf>
    <xf numFmtId="0" fontId="165" fillId="34" borderId="12" xfId="84" applyFont="1" applyFill="1" applyBorder="1"/>
    <xf numFmtId="0" fontId="33" fillId="34" borderId="12" xfId="0" applyFont="1" applyFill="1" applyBorder="1" applyAlignment="1">
      <alignment horizontal="center"/>
    </xf>
    <xf numFmtId="0" fontId="33" fillId="34" borderId="12" xfId="0" applyFont="1" applyFill="1" applyBorder="1"/>
    <xf numFmtId="0" fontId="34" fillId="36" borderId="12" xfId="0" applyFont="1" applyFill="1" applyBorder="1" applyAlignment="1">
      <alignment horizontal="center"/>
    </xf>
    <xf numFmtId="0" fontId="34" fillId="36" borderId="12" xfId="0" applyFont="1" applyFill="1" applyBorder="1"/>
    <xf numFmtId="49" fontId="34" fillId="36" borderId="12" xfId="0" applyNumberFormat="1" applyFont="1" applyFill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49" fontId="34" fillId="36" borderId="0" xfId="93" applyNumberFormat="1" applyFont="1" applyFill="1" applyAlignment="1">
      <alignment horizontal="center"/>
    </xf>
    <xf numFmtId="0" fontId="34" fillId="36" borderId="0" xfId="93" applyFont="1" applyFill="1"/>
    <xf numFmtId="0" fontId="34" fillId="36" borderId="12" xfId="93" applyFont="1" applyFill="1" applyBorder="1"/>
    <xf numFmtId="0" fontId="34" fillId="36" borderId="12" xfId="93" applyFont="1" applyFill="1" applyBorder="1" applyAlignment="1">
      <alignment horizontal="center"/>
    </xf>
    <xf numFmtId="49" fontId="103" fillId="0" borderId="0" xfId="0" applyNumberFormat="1" applyFont="1"/>
    <xf numFmtId="0" fontId="182" fillId="0" borderId="0" xfId="0" applyFont="1" applyAlignment="1">
      <alignment horizontal="center"/>
    </xf>
    <xf numFmtId="0" fontId="33" fillId="34" borderId="0" xfId="93" applyFont="1" applyFill="1"/>
    <xf numFmtId="49" fontId="165" fillId="34" borderId="0" xfId="0" applyNumberFormat="1" applyFont="1" applyFill="1"/>
    <xf numFmtId="0" fontId="165" fillId="34" borderId="12" xfId="0" applyFont="1" applyFill="1" applyBorder="1"/>
    <xf numFmtId="0" fontId="165" fillId="34" borderId="12" xfId="0" applyFont="1" applyFill="1" applyBorder="1" applyAlignment="1">
      <alignment horizontal="center"/>
    </xf>
    <xf numFmtId="49" fontId="34" fillId="36" borderId="0" xfId="0" applyNumberFormat="1" applyFont="1" applyFill="1" applyAlignment="1">
      <alignment horizontal="center"/>
    </xf>
    <xf numFmtId="49" fontId="36" fillId="0" borderId="20" xfId="0" applyNumberFormat="1" applyFont="1" applyFill="1" applyBorder="1" applyAlignment="1">
      <alignment horizontal="center"/>
    </xf>
    <xf numFmtId="0" fontId="153" fillId="0" borderId="0" xfId="0" applyFont="1" applyFill="1"/>
    <xf numFmtId="49" fontId="153" fillId="39" borderId="0" xfId="0" applyNumberFormat="1" applyFont="1" applyFill="1" applyAlignment="1">
      <alignment horizontal="center"/>
    </xf>
    <xf numFmtId="0" fontId="153" fillId="39" borderId="0" xfId="0" applyFont="1" applyFill="1" applyBorder="1"/>
    <xf numFmtId="49" fontId="153" fillId="39" borderId="0" xfId="0" applyNumberFormat="1" applyFont="1" applyFill="1" applyBorder="1" applyAlignment="1">
      <alignment horizontal="center"/>
    </xf>
    <xf numFmtId="0" fontId="153" fillId="39" borderId="0" xfId="0" applyFont="1" applyFill="1" applyBorder="1" applyAlignment="1">
      <alignment horizontal="left"/>
    </xf>
    <xf numFmtId="0" fontId="24" fillId="39" borderId="0" xfId="0" applyFont="1" applyFill="1" applyBorder="1" applyAlignment="1">
      <alignment horizontal="left"/>
    </xf>
    <xf numFmtId="0" fontId="24" fillId="39" borderId="0" xfId="0" applyFont="1" applyFill="1" applyBorder="1" applyAlignment="1">
      <alignment horizontal="center"/>
    </xf>
    <xf numFmtId="0" fontId="142" fillId="34" borderId="0" xfId="0" applyFont="1" applyFill="1" applyAlignment="1">
      <alignment horizontal="center"/>
    </xf>
    <xf numFmtId="0" fontId="152" fillId="0" borderId="0" xfId="137" applyFont="1"/>
    <xf numFmtId="20" fontId="152" fillId="0" borderId="0" xfId="137" applyNumberFormat="1" applyFont="1"/>
    <xf numFmtId="0" fontId="182" fillId="0" borderId="0" xfId="0" applyFont="1" applyFill="1"/>
    <xf numFmtId="0" fontId="183" fillId="0" borderId="25" xfId="90" applyFont="1" applyBorder="1" applyAlignment="1">
      <alignment horizontal="center"/>
    </xf>
    <xf numFmtId="0" fontId="183" fillId="0" borderId="12" xfId="90" applyFont="1" applyBorder="1"/>
    <xf numFmtId="1" fontId="183" fillId="0" borderId="12" xfId="90" applyNumberFormat="1" applyFont="1" applyBorder="1" applyAlignment="1">
      <alignment horizontal="center"/>
    </xf>
    <xf numFmtId="1" fontId="183" fillId="0" borderId="12" xfId="90" applyNumberFormat="1" applyFont="1" applyBorder="1"/>
    <xf numFmtId="0" fontId="183" fillId="0" borderId="27" xfId="90" applyFont="1" applyBorder="1"/>
    <xf numFmtId="0" fontId="184" fillId="0" borderId="25" xfId="90" applyFont="1" applyBorder="1" applyAlignment="1">
      <alignment horizontal="center"/>
    </xf>
    <xf numFmtId="0" fontId="184" fillId="0" borderId="12" xfId="90" applyFont="1" applyBorder="1"/>
    <xf numFmtId="1" fontId="184" fillId="0" borderId="12" xfId="90" applyNumberFormat="1" applyFont="1" applyBorder="1" applyAlignment="1">
      <alignment horizontal="center"/>
    </xf>
    <xf numFmtId="1" fontId="184" fillId="0" borderId="12" xfId="90" applyNumberFormat="1" applyFont="1" applyBorder="1"/>
    <xf numFmtId="0" fontId="184" fillId="0" borderId="27" xfId="90" applyFont="1" applyBorder="1"/>
    <xf numFmtId="0" fontId="185" fillId="0" borderId="21" xfId="90" applyFont="1" applyFill="1" applyBorder="1"/>
    <xf numFmtId="1" fontId="185" fillId="0" borderId="21" xfId="90" applyNumberFormat="1" applyFont="1" applyFill="1" applyBorder="1" applyAlignment="1">
      <alignment horizontal="center"/>
    </xf>
    <xf numFmtId="1" fontId="185" fillId="0" borderId="21" xfId="90" applyNumberFormat="1" applyFont="1" applyFill="1" applyBorder="1"/>
    <xf numFmtId="0" fontId="185" fillId="0" borderId="42" xfId="90" applyFont="1" applyFill="1" applyBorder="1"/>
    <xf numFmtId="0" fontId="155" fillId="0" borderId="0" xfId="0" applyFont="1"/>
    <xf numFmtId="3" fontId="155" fillId="0" borderId="0" xfId="0" applyNumberFormat="1" applyFont="1"/>
    <xf numFmtId="0" fontId="186" fillId="0" borderId="0" xfId="0" applyFont="1"/>
    <xf numFmtId="49" fontId="182" fillId="0" borderId="0" xfId="0" applyNumberFormat="1" applyFont="1" applyFill="1" applyAlignment="1">
      <alignment horizontal="center"/>
    </xf>
    <xf numFmtId="49" fontId="112" fillId="0" borderId="0" xfId="84" applyNumberFormat="1" applyFont="1" applyFill="1"/>
    <xf numFmtId="0" fontId="187" fillId="0" borderId="0" xfId="90" applyFont="1"/>
    <xf numFmtId="0" fontId="172" fillId="0" borderId="0" xfId="0" applyFont="1" applyAlignment="1">
      <alignment horizontal="center"/>
    </xf>
    <xf numFmtId="0" fontId="188" fillId="0" borderId="0" xfId="0" applyFont="1"/>
    <xf numFmtId="0" fontId="189" fillId="0" borderId="0" xfId="0" applyFont="1"/>
    <xf numFmtId="0" fontId="177" fillId="0" borderId="0" xfId="0" applyFont="1"/>
    <xf numFmtId="0" fontId="190" fillId="0" borderId="0" xfId="0" applyFont="1"/>
    <xf numFmtId="0" fontId="191" fillId="38" borderId="25" xfId="84" applyFont="1" applyFill="1" applyBorder="1" applyAlignment="1">
      <alignment horizontal="center"/>
    </xf>
    <xf numFmtId="0" fontId="191" fillId="38" borderId="12" xfId="84" applyFont="1" applyFill="1" applyBorder="1"/>
    <xf numFmtId="0" fontId="191" fillId="38" borderId="12" xfId="84" applyFont="1" applyFill="1" applyBorder="1" applyAlignment="1">
      <alignment horizontal="center"/>
    </xf>
    <xf numFmtId="0" fontId="191" fillId="38" borderId="27" xfId="84" applyFont="1" applyFill="1" applyBorder="1" applyAlignment="1">
      <alignment horizontal="center"/>
    </xf>
    <xf numFmtId="0" fontId="192" fillId="39" borderId="25" xfId="88" applyFont="1" applyFill="1" applyBorder="1" applyAlignment="1">
      <alignment horizontal="center"/>
    </xf>
    <xf numFmtId="0" fontId="193" fillId="39" borderId="12" xfId="84" applyFont="1" applyFill="1" applyBorder="1"/>
    <xf numFmtId="0" fontId="193" fillId="39" borderId="12" xfId="84" applyFont="1" applyFill="1" applyBorder="1" applyAlignment="1">
      <alignment horizontal="center"/>
    </xf>
    <xf numFmtId="0" fontId="193" fillId="39" borderId="27" xfId="84" applyFont="1" applyFill="1" applyBorder="1" applyAlignment="1">
      <alignment horizontal="center"/>
    </xf>
    <xf numFmtId="0" fontId="194" fillId="36" borderId="25" xfId="0" applyFont="1" applyFill="1" applyBorder="1" applyAlignment="1">
      <alignment horizontal="center"/>
    </xf>
    <xf numFmtId="0" fontId="195" fillId="36" borderId="12" xfId="0" applyFont="1" applyFill="1" applyBorder="1"/>
    <xf numFmtId="0" fontId="195" fillId="36" borderId="12" xfId="0" applyFont="1" applyFill="1" applyBorder="1" applyAlignment="1">
      <alignment horizontal="center"/>
    </xf>
    <xf numFmtId="0" fontId="195" fillId="36" borderId="21" xfId="0" applyFont="1" applyFill="1" applyBorder="1" applyAlignment="1">
      <alignment horizontal="center"/>
    </xf>
    <xf numFmtId="0" fontId="195" fillId="36" borderId="27" xfId="0" applyFont="1" applyFill="1" applyBorder="1" applyAlignment="1">
      <alignment horizontal="center"/>
    </xf>
    <xf numFmtId="0" fontId="38" fillId="40" borderId="12" xfId="92" applyFont="1" applyFill="1" applyBorder="1" applyAlignment="1">
      <alignment horizontal="center"/>
    </xf>
    <xf numFmtId="0" fontId="38" fillId="40" borderId="12" xfId="92" applyFont="1" applyFill="1" applyBorder="1"/>
    <xf numFmtId="49" fontId="38" fillId="40" borderId="12" xfId="92" applyNumberFormat="1" applyFont="1" applyFill="1" applyBorder="1" applyAlignment="1">
      <alignment horizontal="center"/>
    </xf>
    <xf numFmtId="0" fontId="2" fillId="40" borderId="0" xfId="0" applyFont="1" applyFill="1" applyAlignment="1">
      <alignment horizontal="center"/>
    </xf>
    <xf numFmtId="0" fontId="30" fillId="36" borderId="0" xfId="0" applyFont="1" applyFill="1" applyBorder="1" applyAlignment="1">
      <alignment horizontal="center"/>
    </xf>
    <xf numFmtId="0" fontId="92" fillId="38" borderId="0" xfId="0" applyFont="1" applyFill="1"/>
    <xf numFmtId="0" fontId="92" fillId="38" borderId="0" xfId="0" applyFont="1" applyFill="1" applyBorder="1" applyAlignment="1">
      <alignment horizontal="center"/>
    </xf>
    <xf numFmtId="0" fontId="191" fillId="38" borderId="45" xfId="84" applyFont="1" applyFill="1" applyBorder="1" applyAlignment="1">
      <alignment horizontal="center"/>
    </xf>
    <xf numFmtId="0" fontId="191" fillId="38" borderId="25" xfId="84" applyFont="1" applyFill="1" applyBorder="1"/>
    <xf numFmtId="0" fontId="191" fillId="38" borderId="21" xfId="84" applyFont="1" applyFill="1" applyBorder="1" applyAlignment="1">
      <alignment horizontal="center"/>
    </xf>
    <xf numFmtId="0" fontId="191" fillId="38" borderId="42" xfId="84" applyFont="1" applyFill="1" applyBorder="1" applyAlignment="1">
      <alignment horizontal="center"/>
    </xf>
    <xf numFmtId="0" fontId="126" fillId="33" borderId="44" xfId="84" applyFont="1" applyFill="1" applyBorder="1" applyAlignment="1">
      <alignment horizontal="center"/>
    </xf>
    <xf numFmtId="0" fontId="76" fillId="33" borderId="41" xfId="84" applyFont="1" applyFill="1" applyBorder="1"/>
    <xf numFmtId="0" fontId="76" fillId="33" borderId="21" xfId="84" applyFont="1" applyFill="1" applyBorder="1" applyAlignment="1">
      <alignment horizontal="center"/>
    </xf>
    <xf numFmtId="0" fontId="76" fillId="33" borderId="42" xfId="84" applyFont="1" applyFill="1" applyBorder="1" applyAlignment="1">
      <alignment horizontal="center"/>
    </xf>
    <xf numFmtId="0" fontId="196" fillId="35" borderId="45" xfId="84" applyFont="1" applyFill="1" applyBorder="1" applyAlignment="1">
      <alignment horizontal="center"/>
    </xf>
    <xf numFmtId="0" fontId="196" fillId="35" borderId="25" xfId="84" applyFont="1" applyFill="1" applyBorder="1"/>
    <xf numFmtId="0" fontId="196" fillId="35" borderId="21" xfId="84" applyFont="1" applyFill="1" applyBorder="1" applyAlignment="1">
      <alignment horizontal="center"/>
    </xf>
    <xf numFmtId="0" fontId="196" fillId="35" borderId="42" xfId="84" applyFont="1" applyFill="1" applyBorder="1" applyAlignment="1">
      <alignment horizontal="center"/>
    </xf>
    <xf numFmtId="0" fontId="196" fillId="35" borderId="28" xfId="84" applyFont="1" applyFill="1" applyBorder="1" applyAlignment="1">
      <alignment horizontal="center"/>
    </xf>
    <xf numFmtId="0" fontId="196" fillId="35" borderId="26" xfId="84" applyFont="1" applyFill="1" applyBorder="1"/>
    <xf numFmtId="0" fontId="196" fillId="35" borderId="40" xfId="84" applyFont="1" applyFill="1" applyBorder="1" applyAlignment="1">
      <alignment horizontal="center"/>
    </xf>
    <xf numFmtId="0" fontId="196" fillId="35" borderId="54" xfId="84" applyFont="1" applyFill="1" applyBorder="1" applyAlignment="1">
      <alignment horizontal="center"/>
    </xf>
    <xf numFmtId="0" fontId="197" fillId="0" borderId="0" xfId="0" applyFont="1" applyFill="1" applyBorder="1" applyAlignment="1">
      <alignment horizontal="center"/>
    </xf>
    <xf numFmtId="0" fontId="198" fillId="0" borderId="0" xfId="0" applyFont="1" applyFill="1" applyBorder="1" applyAlignment="1">
      <alignment horizontal="center"/>
    </xf>
    <xf numFmtId="0" fontId="199" fillId="0" borderId="0" xfId="0" applyFont="1"/>
    <xf numFmtId="0" fontId="200" fillId="0" borderId="0" xfId="0" applyFont="1"/>
    <xf numFmtId="0" fontId="201" fillId="0" borderId="0" xfId="0" applyFont="1" applyAlignment="1">
      <alignment horizontal="center" vertical="center" textRotation="90" wrapText="1"/>
    </xf>
    <xf numFmtId="0" fontId="201" fillId="31" borderId="0" xfId="0" applyFont="1" applyFill="1"/>
    <xf numFmtId="0" fontId="201" fillId="0" borderId="0" xfId="0" applyFont="1"/>
    <xf numFmtId="0" fontId="202" fillId="0" borderId="0" xfId="0" applyFont="1"/>
    <xf numFmtId="0" fontId="201" fillId="31" borderId="0" xfId="0" applyFont="1" applyFill="1" applyAlignment="1">
      <alignment horizontal="center"/>
    </xf>
    <xf numFmtId="0" fontId="12" fillId="0" borderId="1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165" fontId="33" fillId="30" borderId="0" xfId="91" applyNumberFormat="1" applyFont="1" applyFill="1" applyBorder="1" applyAlignment="1">
      <alignment horizontal="center"/>
    </xf>
    <xf numFmtId="165" fontId="33" fillId="26" borderId="0" xfId="91" applyNumberFormat="1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1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0" fontId="175" fillId="0" borderId="11" xfId="0" applyFont="1" applyBorder="1" applyAlignment="1">
      <alignment horizontal="center"/>
    </xf>
    <xf numFmtId="0" fontId="175" fillId="0" borderId="17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179" fillId="0" borderId="53" xfId="0" applyFont="1" applyBorder="1" applyAlignment="1">
      <alignment horizontal="center"/>
    </xf>
    <xf numFmtId="0" fontId="179" fillId="0" borderId="51" xfId="0" applyFont="1" applyBorder="1" applyAlignment="1">
      <alignment horizontal="center"/>
    </xf>
    <xf numFmtId="0" fontId="179" fillId="0" borderId="52" xfId="0" applyFont="1" applyBorder="1" applyAlignment="1">
      <alignment horizontal="center"/>
    </xf>
    <xf numFmtId="0" fontId="11" fillId="0" borderId="53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7" xfId="0" applyFont="1" applyBorder="1" applyAlignment="1">
      <alignment horizontal="center"/>
    </xf>
  </cellXfs>
  <cellStyles count="138">
    <cellStyle name="20 % – Zvýraznění1" xfId="1" builtinId="30" customBuiltin="1"/>
    <cellStyle name="20 % – Zvýraznění1 2" xfId="2"/>
    <cellStyle name="20 % – Zvýraznění1 3" xfId="3"/>
    <cellStyle name="20 % – Zvýraznění2" xfId="4" builtinId="34" customBuiltin="1"/>
    <cellStyle name="20 % – Zvýraznění2 2" xfId="5"/>
    <cellStyle name="20 % – Zvýraznění2 3" xfId="6"/>
    <cellStyle name="20 % – Zvýraznění3" xfId="7" builtinId="38" customBuiltin="1"/>
    <cellStyle name="20 % – Zvýraznění3 2" xfId="8"/>
    <cellStyle name="20 % – Zvýraznění3 3" xfId="9"/>
    <cellStyle name="20 % – Zvýraznění4" xfId="10" builtinId="42" customBuiltin="1"/>
    <cellStyle name="20 % – Zvýraznění4 2" xfId="11"/>
    <cellStyle name="20 % – Zvýraznění4 3" xfId="12"/>
    <cellStyle name="20 % – Zvýraznění5" xfId="13" builtinId="46" customBuiltin="1"/>
    <cellStyle name="20 % – Zvýraznění5 2" xfId="14"/>
    <cellStyle name="20 % – Zvýraznění5 3" xfId="15"/>
    <cellStyle name="20 % – Zvýraznění6" xfId="16" builtinId="50" customBuiltin="1"/>
    <cellStyle name="20 % – Zvýraznění6 2" xfId="17"/>
    <cellStyle name="20 % – Zvýraznění6 3" xfId="18"/>
    <cellStyle name="40 % – Zvýraznění1" xfId="19" builtinId="31" customBuiltin="1"/>
    <cellStyle name="40 % – Zvýraznění1 2" xfId="20"/>
    <cellStyle name="40 % – Zvýraznění1 3" xfId="21"/>
    <cellStyle name="40 % – Zvýraznění2" xfId="22" builtinId="35" customBuiltin="1"/>
    <cellStyle name="40 % – Zvýraznění2 2" xfId="23"/>
    <cellStyle name="40 % – Zvýraznění2 3" xfId="24"/>
    <cellStyle name="40 % – Zvýraznění3" xfId="25" builtinId="39" customBuiltin="1"/>
    <cellStyle name="40 % – Zvýraznění3 2" xfId="26"/>
    <cellStyle name="40 % – Zvýraznění3 3" xfId="27"/>
    <cellStyle name="40 % – Zvýraznění4" xfId="28" builtinId="43" customBuiltin="1"/>
    <cellStyle name="40 % – Zvýraznění4 2" xfId="29"/>
    <cellStyle name="40 % – Zvýraznění4 3" xfId="30"/>
    <cellStyle name="40 % – Zvýraznění5" xfId="31" builtinId="47" customBuiltin="1"/>
    <cellStyle name="40 % – Zvýraznění5 2" xfId="32"/>
    <cellStyle name="40 % – Zvýraznění5 3" xfId="33"/>
    <cellStyle name="40 % – Zvýraznění6" xfId="34" builtinId="51" customBuiltin="1"/>
    <cellStyle name="40 % – Zvýraznění6 2" xfId="35"/>
    <cellStyle name="40 % – Zvýraznění6 3" xfId="36"/>
    <cellStyle name="60 % – Zvýraznění1" xfId="37" builtinId="32" customBuiltin="1"/>
    <cellStyle name="60 % – Zvýraznění1 2" xfId="38"/>
    <cellStyle name="60 % – Zvýraznění1 3" xfId="39"/>
    <cellStyle name="60 % – Zvýraznění2" xfId="40" builtinId="36" customBuiltin="1"/>
    <cellStyle name="60 % – Zvýraznění2 2" xfId="41"/>
    <cellStyle name="60 % – Zvýraznění2 3" xfId="42"/>
    <cellStyle name="60 % – Zvýraznění3" xfId="43" builtinId="40" customBuiltin="1"/>
    <cellStyle name="60 % – Zvýraznění3 2" xfId="44"/>
    <cellStyle name="60 % – Zvýraznění3 3" xfId="45"/>
    <cellStyle name="60 % – Zvýraznění4" xfId="46" builtinId="44" customBuiltin="1"/>
    <cellStyle name="60 % – Zvýraznění4 2" xfId="47"/>
    <cellStyle name="60 % – Zvýraznění4 3" xfId="48"/>
    <cellStyle name="60 % – Zvýraznění5" xfId="49" builtinId="48" customBuiltin="1"/>
    <cellStyle name="60 % – Zvýraznění5 2" xfId="50"/>
    <cellStyle name="60 % – Zvýraznění5 3" xfId="51"/>
    <cellStyle name="60 % – Zvýraznění6" xfId="52" builtinId="52" customBuiltin="1"/>
    <cellStyle name="60 % – Zvýraznění6 2" xfId="53"/>
    <cellStyle name="60 % – Zvýraznění6 3" xfId="54"/>
    <cellStyle name="Celkem" xfId="55" builtinId="25" customBuiltin="1"/>
    <cellStyle name="Celkem 2" xfId="56"/>
    <cellStyle name="Celkem 3" xfId="57"/>
    <cellStyle name="Hypertextový odkaz" xfId="58" builtinId="8"/>
    <cellStyle name="Hypertextový odkaz 2" xfId="59"/>
    <cellStyle name="Chybně" xfId="60" builtinId="27" customBuiltin="1"/>
    <cellStyle name="Chybně 2" xfId="61"/>
    <cellStyle name="Chybně 3" xfId="62"/>
    <cellStyle name="Kontrolní buňka" xfId="63" builtinId="23" customBuiltin="1"/>
    <cellStyle name="Kontrolní buňka 2" xfId="64"/>
    <cellStyle name="Kontrolní buňka 3" xfId="65"/>
    <cellStyle name="Nadpis 1" xfId="66" builtinId="16" customBuiltin="1"/>
    <cellStyle name="Nadpis 1 2" xfId="67"/>
    <cellStyle name="Nadpis 1 3" xfId="68"/>
    <cellStyle name="Nadpis 2" xfId="69" builtinId="17" customBuiltin="1"/>
    <cellStyle name="Nadpis 2 2" xfId="70"/>
    <cellStyle name="Nadpis 2 3" xfId="71"/>
    <cellStyle name="Nadpis 3" xfId="72" builtinId="18" customBuiltin="1"/>
    <cellStyle name="Nadpis 3 2" xfId="73"/>
    <cellStyle name="Nadpis 3 3" xfId="74"/>
    <cellStyle name="Nadpis 4" xfId="75" builtinId="19" customBuiltin="1"/>
    <cellStyle name="Nadpis 4 2" xfId="76"/>
    <cellStyle name="Nadpis 4 3" xfId="77"/>
    <cellStyle name="Název" xfId="78" builtinId="15" customBuiltin="1"/>
    <cellStyle name="Název 2" xfId="79"/>
    <cellStyle name="Název 3" xfId="80"/>
    <cellStyle name="Neutrální" xfId="81" builtinId="28" customBuiltin="1"/>
    <cellStyle name="Neutrální 2" xfId="82"/>
    <cellStyle name="Neutrální 3" xfId="83"/>
    <cellStyle name="Normální" xfId="0" builtinId="0"/>
    <cellStyle name="Normální 2" xfId="84"/>
    <cellStyle name="Normální 3" xfId="85"/>
    <cellStyle name="Normální 4" xfId="86"/>
    <cellStyle name="Normální 5" xfId="137"/>
    <cellStyle name="normální_Kříž.tab." xfId="87"/>
    <cellStyle name="normální_podzim &amp; jaro_1" xfId="88"/>
    <cellStyle name="normální_Přehled " xfId="89"/>
    <cellStyle name="normální_Sešit1" xfId="90"/>
    <cellStyle name="normální_Seznam hráčů" xfId="91"/>
    <cellStyle name="normální_Výsledky kol" xfId="92"/>
    <cellStyle name="normální_Výsledky kol_1" xfId="93"/>
    <cellStyle name="Poznámka" xfId="94" builtinId="10" customBuiltin="1"/>
    <cellStyle name="Poznámka 2" xfId="95"/>
    <cellStyle name="Poznámka 3" xfId="96"/>
    <cellStyle name="Procenta" xfId="97" builtinId="5"/>
    <cellStyle name="Propojená buňka" xfId="98" builtinId="24" customBuiltin="1"/>
    <cellStyle name="Propojená buňka 2" xfId="99"/>
    <cellStyle name="Propojená buňka 3" xfId="100"/>
    <cellStyle name="Správně" xfId="101" builtinId="26" customBuiltin="1"/>
    <cellStyle name="Správně 2" xfId="102"/>
    <cellStyle name="Správně 3" xfId="103"/>
    <cellStyle name="Text upozornění" xfId="104" builtinId="11" customBuiltin="1"/>
    <cellStyle name="Text upozornění 2" xfId="105"/>
    <cellStyle name="Text upozornění 3" xfId="106"/>
    <cellStyle name="Vstup" xfId="107" builtinId="20" customBuiltin="1"/>
    <cellStyle name="Vstup 2" xfId="108"/>
    <cellStyle name="Vstup 3" xfId="109"/>
    <cellStyle name="Výpočet" xfId="110" builtinId="22" customBuiltin="1"/>
    <cellStyle name="Výpočet 2" xfId="111"/>
    <cellStyle name="Výpočet 3" xfId="112"/>
    <cellStyle name="Výstup" xfId="113" builtinId="21" customBuiltin="1"/>
    <cellStyle name="Výstup 2" xfId="114"/>
    <cellStyle name="Výstup 3" xfId="115"/>
    <cellStyle name="Vysvětlující text" xfId="116" builtinId="53" customBuiltin="1"/>
    <cellStyle name="Vysvětlující text 2" xfId="117"/>
    <cellStyle name="Vysvětlující text 3" xfId="118"/>
    <cellStyle name="Zvýraznění 1" xfId="119" builtinId="29" customBuiltin="1"/>
    <cellStyle name="Zvýraznění 1 2" xfId="120"/>
    <cellStyle name="Zvýraznění 1 3" xfId="121"/>
    <cellStyle name="Zvýraznění 2" xfId="122" builtinId="33" customBuiltin="1"/>
    <cellStyle name="Zvýraznění 2 2" xfId="123"/>
    <cellStyle name="Zvýraznění 2 3" xfId="124"/>
    <cellStyle name="Zvýraznění 3" xfId="125" builtinId="37" customBuiltin="1"/>
    <cellStyle name="Zvýraznění 3 2" xfId="126"/>
    <cellStyle name="Zvýraznění 3 3" xfId="127"/>
    <cellStyle name="Zvýraznění 4" xfId="128" builtinId="41" customBuiltin="1"/>
    <cellStyle name="Zvýraznění 4 2" xfId="129"/>
    <cellStyle name="Zvýraznění 4 3" xfId="130"/>
    <cellStyle name="Zvýraznění 5" xfId="131" builtinId="45" customBuiltin="1"/>
    <cellStyle name="Zvýraznění 5 2" xfId="132"/>
    <cellStyle name="Zvýraznění 5 3" xfId="133"/>
    <cellStyle name="Zvýraznění 6" xfId="134" builtinId="49" customBuiltin="1"/>
    <cellStyle name="Zvýraznění 6 2" xfId="135"/>
    <cellStyle name="Zvýraznění 6 3" xfId="1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9E47"/>
      <color rgb="FFFC8F84"/>
      <color rgb="FFFC7146"/>
      <color rgb="FFEFF1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2.xml"/><Relationship Id="rId18" Type="http://schemas.openxmlformats.org/officeDocument/2006/relationships/chartsheet" Target="chartsheets/sheet7.xml"/><Relationship Id="rId26" Type="http://schemas.openxmlformats.org/officeDocument/2006/relationships/chartsheet" Target="chartsheets/sheet13.xml"/><Relationship Id="rId39" Type="http://schemas.openxmlformats.org/officeDocument/2006/relationships/chartsheet" Target="chartsheets/sheet15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7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17" Type="http://schemas.openxmlformats.org/officeDocument/2006/relationships/chartsheet" Target="chartsheets/sheet6.xml"/><Relationship Id="rId25" Type="http://schemas.openxmlformats.org/officeDocument/2006/relationships/chartsheet" Target="chartsheets/sheet12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4.xml"/><Relationship Id="rId46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5.xml"/><Relationship Id="rId20" Type="http://schemas.openxmlformats.org/officeDocument/2006/relationships/chartsheet" Target="chartsheets/sheet9.xml"/><Relationship Id="rId29" Type="http://schemas.openxmlformats.org/officeDocument/2006/relationships/chartsheet" Target="chartsheets/sheet14.xml"/><Relationship Id="rId41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13.xml"/><Relationship Id="rId32" Type="http://schemas.openxmlformats.org/officeDocument/2006/relationships/worksheet" Target="worksheets/sheet18.xml"/><Relationship Id="rId37" Type="http://schemas.openxmlformats.org/officeDocument/2006/relationships/worksheet" Target="worksheets/sheet23.xml"/><Relationship Id="rId40" Type="http://schemas.openxmlformats.org/officeDocument/2006/relationships/worksheet" Target="worksheets/sheet25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4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5.xml"/><Relationship Id="rId36" Type="http://schemas.openxmlformats.org/officeDocument/2006/relationships/worksheet" Target="worksheets/sheet22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8.xml"/><Relationship Id="rId31" Type="http://schemas.openxmlformats.org/officeDocument/2006/relationships/worksheet" Target="worksheets/sheet17.xml"/><Relationship Id="rId44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3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worksheet" Target="worksheets/sheet16.xml"/><Relationship Id="rId35" Type="http://schemas.openxmlformats.org/officeDocument/2006/relationships/worksheet" Target="worksheets/sheet21.xml"/><Relationship Id="rId43" Type="http://schemas.openxmlformats.org/officeDocument/2006/relationships/externalLink" Target="externalLinks/externalLink1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I.B. třída sk.D - branky a nahrávky 2014/2015</a:t>
            </a:r>
          </a:p>
        </c:rich>
      </c:tx>
      <c:layout>
        <c:manualLayout>
          <c:xMode val="edge"/>
          <c:yMode val="edge"/>
          <c:x val="0.322547025371828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99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6882393876130827E-2"/>
          <c:y val="4.5121263395375068E-2"/>
          <c:w val="0.9596381350034795"/>
          <c:h val="0.8172588832487309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BN'!$Q$7:$Q$30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 BN'!$R$5</c:f>
              <c:strCache>
                <c:ptCount val="1"/>
                <c:pt idx="0">
                  <c:v>nahrávky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FF0000"/>
              </a:solidFill>
              <a:prstDash val="solid"/>
            </a:ln>
          </c:spPr>
          <c:invertIfNegative val="0"/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BN'!$R$7:$R$30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771072"/>
        <c:axId val="180776960"/>
        <c:axId val="0"/>
      </c:bar3DChart>
      <c:catAx>
        <c:axId val="18077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776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7696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771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9950787401575"/>
          <c:y val="5.0345449243087044E-2"/>
          <c:w val="0.13883092738407699"/>
          <c:h val="3.21489611778325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2014/2015- I.B.třída,sk.D,JČK</a:t>
            </a:r>
          </a:p>
        </c:rich>
      </c:tx>
      <c:layout>
        <c:manualLayout>
          <c:xMode val="edge"/>
          <c:yMode val="edge"/>
          <c:x val="0.34133617672790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485E-2"/>
          <c:y val="5.7529610829103212E-2"/>
          <c:w val="0.96659707724425892"/>
          <c:h val="0.8527918781725888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K'!$AT$5</c:f>
              <c:strCache>
                <c:ptCount val="1"/>
                <c:pt idx="0">
                  <c:v>ŽK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K'!$AT$7:$AT$20</c:f>
              <c:numCache>
                <c:formatCode>General</c:formatCode>
                <c:ptCount val="1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2"/>
          <c:order val="1"/>
          <c:tx>
            <c:strRef>
              <c:f>'T K'!$AV$5</c:f>
              <c:strCache>
                <c:ptCount val="1"/>
                <c:pt idx="0">
                  <c:v>ŽK storno</c:v>
                </c:pt>
              </c:strCache>
            </c:strRef>
          </c:tx>
          <c:spPr>
            <a:solidFill>
              <a:srgbClr val="EFF1B1"/>
            </a:solidFill>
          </c:spPr>
          <c:invertIfNegative val="0"/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K'!$AV$7:$AV$19</c:f>
              <c:numCache>
                <c:formatCode>General</c:formatCode>
                <c:ptCount val="13"/>
                <c:pt idx="0">
                  <c:v>1</c:v>
                </c:pt>
              </c:numCache>
            </c:numRef>
          </c:val>
        </c:ser>
        <c:ser>
          <c:idx val="1"/>
          <c:order val="2"/>
          <c:tx>
            <c:strRef>
              <c:f>'T K'!$AU$5</c:f>
              <c:strCache>
                <c:ptCount val="1"/>
                <c:pt idx="0">
                  <c:v>ČK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K'!$AU$7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'T K'!$AW$5</c:f>
              <c:strCache>
                <c:ptCount val="1"/>
                <c:pt idx="0">
                  <c:v>ˇČK storno</c:v>
                </c:pt>
              </c:strCache>
            </c:strRef>
          </c:tx>
          <c:spPr>
            <a:solidFill>
              <a:srgbClr val="FC8F84"/>
            </a:solidFill>
          </c:spPr>
          <c:invertIfNegative val="0"/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K'!$AW$7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829184"/>
        <c:axId val="180839168"/>
        <c:axId val="0"/>
      </c:bar3DChart>
      <c:catAx>
        <c:axId val="18082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39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839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82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932510739125874"/>
          <c:y val="6.578817109034113E-2"/>
          <c:w val="0.25472244833264829"/>
          <c:h val="2.73629742399474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 A " - jaro 2012 odehraný čas</a:t>
            </a:r>
          </a:p>
        </c:rich>
      </c:tx>
      <c:layout>
        <c:manualLayout>
          <c:xMode val="edge"/>
          <c:yMode val="edge"/>
          <c:x val="0.3799582463465553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22964509394572"/>
          <c:y val="6.4297800338409469E-2"/>
          <c:w val="0.87056367432150317"/>
          <c:h val="0.89001692047377323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'T K'!$AF$5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  <c:pt idx="17">
                  <c:v>Kelbler Marek</c:v>
                </c:pt>
                <c:pt idx="18">
                  <c:v>Chvátal Patrik</c:v>
                </c:pt>
                <c:pt idx="19">
                  <c:v>Havlík Martin</c:v>
                </c:pt>
                <c:pt idx="20">
                  <c:v>Jindra Damián</c:v>
                </c:pt>
                <c:pt idx="21">
                  <c:v>Jahoda Martin</c:v>
                </c:pt>
                <c:pt idx="22">
                  <c:v>Kapinus Radek</c:v>
                </c:pt>
                <c:pt idx="23">
                  <c:v>Dolák Jan</c:v>
                </c:pt>
                <c:pt idx="24">
                  <c:v>Plachý Karel</c:v>
                </c:pt>
                <c:pt idx="25">
                  <c:v>Janák Pavel</c:v>
                </c:pt>
                <c:pt idx="26">
                  <c:v>Sevelda Roman</c:v>
                </c:pt>
              </c:strCache>
            </c:strRef>
          </c:cat>
          <c:val>
            <c:numRef>
              <c:f>'T K'!$AF$7:$AF$33</c:f>
              <c:numCache>
                <c:formatCode>General</c:formatCode>
                <c:ptCount val="27"/>
                <c:pt idx="0">
                  <c:v>798</c:v>
                </c:pt>
                <c:pt idx="1">
                  <c:v>606</c:v>
                </c:pt>
                <c:pt idx="2">
                  <c:v>1162</c:v>
                </c:pt>
                <c:pt idx="3">
                  <c:v>1151</c:v>
                </c:pt>
                <c:pt idx="4">
                  <c:v>102</c:v>
                </c:pt>
                <c:pt idx="5">
                  <c:v>741</c:v>
                </c:pt>
                <c:pt idx="6">
                  <c:v>80</c:v>
                </c:pt>
                <c:pt idx="7">
                  <c:v>270</c:v>
                </c:pt>
                <c:pt idx="8">
                  <c:v>701</c:v>
                </c:pt>
                <c:pt idx="9">
                  <c:v>196</c:v>
                </c:pt>
                <c:pt idx="10">
                  <c:v>509</c:v>
                </c:pt>
                <c:pt idx="11">
                  <c:v>990</c:v>
                </c:pt>
                <c:pt idx="12">
                  <c:v>246</c:v>
                </c:pt>
                <c:pt idx="13">
                  <c:v>450</c:v>
                </c:pt>
                <c:pt idx="14">
                  <c:v>990</c:v>
                </c:pt>
                <c:pt idx="15">
                  <c:v>900</c:v>
                </c:pt>
                <c:pt idx="16">
                  <c:v>1117</c:v>
                </c:pt>
                <c:pt idx="17">
                  <c:v>0</c:v>
                </c:pt>
                <c:pt idx="18">
                  <c:v>0</c:v>
                </c:pt>
                <c:pt idx="19">
                  <c:v>133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90</c:v>
                </c:pt>
                <c:pt idx="26">
                  <c:v>255</c:v>
                </c:pt>
              </c:numCache>
            </c:numRef>
          </c:val>
        </c:ser>
        <c:ser>
          <c:idx val="1"/>
          <c:order val="1"/>
          <c:tx>
            <c:strRef>
              <c:f>'T K'!$AG$5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K'!$AE$7:$AE$33</c:f>
              <c:strCache>
                <c:ptCount val="2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  <c:pt idx="17">
                  <c:v>Kelbler Marek</c:v>
                </c:pt>
                <c:pt idx="18">
                  <c:v>Chvátal Patrik</c:v>
                </c:pt>
                <c:pt idx="19">
                  <c:v>Havlík Martin</c:v>
                </c:pt>
                <c:pt idx="20">
                  <c:v>Jindra Damián</c:v>
                </c:pt>
                <c:pt idx="21">
                  <c:v>Jahoda Martin</c:v>
                </c:pt>
                <c:pt idx="22">
                  <c:v>Kapinus Radek</c:v>
                </c:pt>
                <c:pt idx="23">
                  <c:v>Dolák Jan</c:v>
                </c:pt>
                <c:pt idx="24">
                  <c:v>Plachý Karel</c:v>
                </c:pt>
                <c:pt idx="25">
                  <c:v>Janák Pavel</c:v>
                </c:pt>
                <c:pt idx="26">
                  <c:v>Sevelda Roman</c:v>
                </c:pt>
              </c:strCache>
            </c:strRef>
          </c:cat>
          <c:val>
            <c:numRef>
              <c:f>'T K'!$AG$7:$AG$33</c:f>
              <c:numCache>
                <c:formatCode>General</c:formatCode>
                <c:ptCount val="27"/>
                <c:pt idx="0">
                  <c:v>140</c:v>
                </c:pt>
                <c:pt idx="1">
                  <c:v>29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187</c:v>
                </c:pt>
                <c:pt idx="11">
                  <c:v>0</c:v>
                </c:pt>
                <c:pt idx="12">
                  <c:v>8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27</c:v>
                </c:pt>
                <c:pt idx="20">
                  <c:v>45</c:v>
                </c:pt>
                <c:pt idx="21">
                  <c:v>0</c:v>
                </c:pt>
                <c:pt idx="22">
                  <c:v>0</c:v>
                </c:pt>
                <c:pt idx="23">
                  <c:v>53</c:v>
                </c:pt>
                <c:pt idx="24">
                  <c:v>17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483968"/>
        <c:axId val="182493952"/>
        <c:axId val="0"/>
      </c:bar3DChart>
      <c:catAx>
        <c:axId val="182483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49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493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483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006263048016702"/>
          <c:y val="9.475465313028765E-2"/>
          <c:w val="0.13987473903966596"/>
          <c:h val="4.0609137055837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2012 branky a nahrávky</a:t>
            </a:r>
          </a:p>
        </c:rich>
      </c:tx>
      <c:layout>
        <c:manualLayout>
          <c:xMode val="edge"/>
          <c:yMode val="edge"/>
          <c:x val="0.36951983298538621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156576200417533E-2"/>
          <c:y val="0.15228426395939088"/>
          <c:w val="0.91440501043841338"/>
          <c:h val="0.7106598984771573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K'!$AK$5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</c:strCache>
            </c:strRef>
          </c:cat>
          <c:val>
            <c:numRef>
              <c:f>'T K'!$AK$7:$AK$20</c:f>
              <c:numCache>
                <c:formatCode>General</c:formatCode>
                <c:ptCount val="1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'T K'!$AL$5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K'!$AJ$7:$AJ$20</c:f>
              <c:strCache>
                <c:ptCount val="14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</c:strCache>
            </c:strRef>
          </c:cat>
          <c:val>
            <c:numRef>
              <c:f>'T K'!$AL$7:$AL$20</c:f>
              <c:numCache>
                <c:formatCode>General</c:formatCode>
                <c:ptCount val="1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803456"/>
        <c:axId val="182809344"/>
        <c:axId val="0"/>
      </c:bar3DChart>
      <c:catAx>
        <c:axId val="18280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80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09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8034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3110647181628392"/>
          <c:y val="9.475465313028765E-2"/>
          <c:w val="0.13778705636743216"/>
          <c:h val="4.0609137055837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3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"A" jaro - žluté karty</a:t>
            </a:r>
          </a:p>
        </c:rich>
      </c:tx>
      <c:layout>
        <c:manualLayout>
          <c:xMode val="edge"/>
          <c:yMode val="edge"/>
          <c:x val="0.41753653444676408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7077244258872653E-2"/>
          <c:y val="0.10490693739424704"/>
          <c:w val="0.89248434237995822"/>
          <c:h val="0.76988155668358715"/>
        </c:manualLayout>
      </c:layout>
      <c:bar3DChart>
        <c:barDir val="col"/>
        <c:grouping val="stacked"/>
        <c:varyColors val="0"/>
        <c:ser>
          <c:idx val="0"/>
          <c:order val="0"/>
          <c:tx>
            <c:v>žluté karty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K'!$AO$7:$AO$18</c:f>
              <c:strCache>
                <c:ptCount val="12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</c:strCache>
            </c:strRef>
          </c:cat>
          <c:val>
            <c:numRef>
              <c:f>'T K'!$AP$7:$AP$18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890880"/>
        <c:axId val="182892416"/>
        <c:axId val="0"/>
      </c:bar3DChart>
      <c:catAx>
        <c:axId val="18289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89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89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89088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Četnost branek  v minutách - 1.B.třída,sk.D,JČK,ročník 2014/2015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152400481189850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CCFFCC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4551148225469733E-2"/>
          <c:y val="5.7529610829103212E-2"/>
          <c:w val="0.90501043841336115"/>
          <c:h val="0.8037225042301184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OU'!$AF$7:$AF$24</c:f>
              <c:strCache>
                <c:ptCount val="18"/>
                <c:pt idx="0">
                  <c:v>Březina Martin</c:v>
                </c:pt>
                <c:pt idx="1">
                  <c:v>Habr Vojta</c:v>
                </c:pt>
                <c:pt idx="2">
                  <c:v>Sevelda Roman</c:v>
                </c:pt>
                <c:pt idx="3">
                  <c:v>Piler Tomáš</c:v>
                </c:pt>
                <c:pt idx="4">
                  <c:v>Habr Jiří</c:v>
                </c:pt>
                <c:pt idx="5">
                  <c:v>Točík Daniel</c:v>
                </c:pt>
                <c:pt idx="6">
                  <c:v>Chvátal Patrik</c:v>
                </c:pt>
                <c:pt idx="7">
                  <c:v>Kelbler Petr</c:v>
                </c:pt>
                <c:pt idx="8">
                  <c:v>Urbánek Pavel</c:v>
                </c:pt>
                <c:pt idx="9">
                  <c:v>Bastl Pavel</c:v>
                </c:pt>
                <c:pt idx="10">
                  <c:v>Bastl Vojta</c:v>
                </c:pt>
                <c:pt idx="11">
                  <c:v>Chvátal Tomáš</c:v>
                </c:pt>
                <c:pt idx="12">
                  <c:v>Švarc Petr</c:v>
                </c:pt>
                <c:pt idx="13">
                  <c:v>Mašát Pavel</c:v>
                </c:pt>
                <c:pt idx="14">
                  <c:v>Pokorný Václav</c:v>
                </c:pt>
                <c:pt idx="15">
                  <c:v>Novák Bohumír</c:v>
                </c:pt>
                <c:pt idx="16">
                  <c:v>Havlík Vojta</c:v>
                </c:pt>
                <c:pt idx="17">
                  <c:v>Novák Vojta</c:v>
                </c:pt>
              </c:strCache>
            </c:strRef>
          </c:cat>
          <c:val>
            <c:numRef>
              <c:f>'T OU'!$AG$7:$AG$24</c:f>
              <c:numCache>
                <c:formatCode>0</c:formatCode>
                <c:ptCount val="18"/>
                <c:pt idx="0">
                  <c:v>68.5</c:v>
                </c:pt>
                <c:pt idx="1">
                  <c:v>155.18181818181819</c:v>
                </c:pt>
                <c:pt idx="2">
                  <c:v>170.5</c:v>
                </c:pt>
                <c:pt idx="3">
                  <c:v>180</c:v>
                </c:pt>
                <c:pt idx="4">
                  <c:v>223.1</c:v>
                </c:pt>
                <c:pt idx="5">
                  <c:v>314</c:v>
                </c:pt>
                <c:pt idx="6">
                  <c:v>354</c:v>
                </c:pt>
                <c:pt idx="7">
                  <c:v>364.16666666666669</c:v>
                </c:pt>
                <c:pt idx="8">
                  <c:v>392</c:v>
                </c:pt>
                <c:pt idx="9">
                  <c:v>396.4</c:v>
                </c:pt>
                <c:pt idx="10">
                  <c:v>399.5</c:v>
                </c:pt>
                <c:pt idx="11">
                  <c:v>437.33333333333331</c:v>
                </c:pt>
                <c:pt idx="12">
                  <c:v>445.25</c:v>
                </c:pt>
                <c:pt idx="13">
                  <c:v>831</c:v>
                </c:pt>
                <c:pt idx="14">
                  <c:v>1036</c:v>
                </c:pt>
                <c:pt idx="15">
                  <c:v>1159</c:v>
                </c:pt>
                <c:pt idx="16">
                  <c:v>1511</c:v>
                </c:pt>
                <c:pt idx="17">
                  <c:v>1855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905856"/>
        <c:axId val="182743808"/>
        <c:axId val="0"/>
      </c:bar3DChart>
      <c:catAx>
        <c:axId val="1829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74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2743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Minuty na vstřelení branky</a:t>
                </a:r>
              </a:p>
            </c:rich>
          </c:tx>
          <c:layout>
            <c:manualLayout>
              <c:xMode val="edge"/>
              <c:yMode val="edge"/>
              <c:x val="5.6367454068241465E-2"/>
              <c:y val="0.328257200173210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905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effectLst/>
              </a:rPr>
              <a:t>Četnost nahrávky </a:t>
            </a:r>
            <a:r>
              <a:rPr lang="cs-CZ"/>
              <a:t>v minutách - 1.B.třída,sk.D,JČK,ročník 2014/2015</a:t>
            </a:r>
          </a:p>
        </c:rich>
      </c:tx>
      <c:layout>
        <c:manualLayout>
          <c:xMode val="edge"/>
          <c:yMode val="edge"/>
          <c:x val="0.33370699309514623"/>
          <c:y val="1.8189838916310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6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6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945720250521919E-2"/>
          <c:y val="0.15228426395939088"/>
          <c:w val="0.89561586638830892"/>
          <c:h val="0.754653130287648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 OU'!$AI$6</c:f>
              <c:strCache>
                <c:ptCount val="1"/>
                <c:pt idx="0">
                  <c:v>minuty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OU'!$AH$7:$AH$24</c:f>
              <c:strCache>
                <c:ptCount val="18"/>
                <c:pt idx="0">
                  <c:v>Dolák Jan</c:v>
                </c:pt>
                <c:pt idx="1">
                  <c:v>Šťastný Martin</c:v>
                </c:pt>
                <c:pt idx="2">
                  <c:v>Točík Daniel</c:v>
                </c:pt>
                <c:pt idx="3">
                  <c:v>Habr Vojta</c:v>
                </c:pt>
                <c:pt idx="4">
                  <c:v>Jindra Damián</c:v>
                </c:pt>
                <c:pt idx="5">
                  <c:v>Švarc Petr</c:v>
                </c:pt>
                <c:pt idx="6">
                  <c:v>Pokorný Václav</c:v>
                </c:pt>
                <c:pt idx="7">
                  <c:v>Chvátal Patrik</c:v>
                </c:pt>
                <c:pt idx="8">
                  <c:v>Novák Bohumír</c:v>
                </c:pt>
                <c:pt idx="9">
                  <c:v>Bastl Vojta</c:v>
                </c:pt>
                <c:pt idx="10">
                  <c:v>Chvátal Tomáš</c:v>
                </c:pt>
                <c:pt idx="11">
                  <c:v>Habr Jiří</c:v>
                </c:pt>
                <c:pt idx="12">
                  <c:v>Bastl Pavel</c:v>
                </c:pt>
                <c:pt idx="13">
                  <c:v>Havlík Vojta</c:v>
                </c:pt>
                <c:pt idx="14">
                  <c:v>Chvátal Jan</c:v>
                </c:pt>
                <c:pt idx="15">
                  <c:v>Zamazal Jindřich</c:v>
                </c:pt>
                <c:pt idx="16">
                  <c:v>Kelbler Petr</c:v>
                </c:pt>
                <c:pt idx="17">
                  <c:v>Havlík Roman</c:v>
                </c:pt>
              </c:strCache>
            </c:strRef>
          </c:cat>
          <c:val>
            <c:numRef>
              <c:f>'T OU'!$AI$7:$AI$24</c:f>
              <c:numCache>
                <c:formatCode>#,##0</c:formatCode>
                <c:ptCount val="18"/>
                <c:pt idx="0">
                  <c:v>64</c:v>
                </c:pt>
                <c:pt idx="1">
                  <c:v>90</c:v>
                </c:pt>
                <c:pt idx="2">
                  <c:v>104.66666666666667</c:v>
                </c:pt>
                <c:pt idx="3">
                  <c:v>142.25</c:v>
                </c:pt>
                <c:pt idx="4">
                  <c:v>219</c:v>
                </c:pt>
                <c:pt idx="5">
                  <c:v>222.625</c:v>
                </c:pt>
                <c:pt idx="6">
                  <c:v>345.33333333333331</c:v>
                </c:pt>
                <c:pt idx="7">
                  <c:v>354</c:v>
                </c:pt>
                <c:pt idx="8">
                  <c:v>386.33333333333331</c:v>
                </c:pt>
                <c:pt idx="9">
                  <c:v>399.5</c:v>
                </c:pt>
                <c:pt idx="10">
                  <c:v>437.33333333333331</c:v>
                </c:pt>
                <c:pt idx="11">
                  <c:v>446.2</c:v>
                </c:pt>
                <c:pt idx="12">
                  <c:v>660.66666666666663</c:v>
                </c:pt>
                <c:pt idx="13">
                  <c:v>755.5</c:v>
                </c:pt>
                <c:pt idx="14">
                  <c:v>764</c:v>
                </c:pt>
                <c:pt idx="15">
                  <c:v>1076</c:v>
                </c:pt>
                <c:pt idx="16">
                  <c:v>1092.5</c:v>
                </c:pt>
                <c:pt idx="17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6142208"/>
        <c:axId val="176143744"/>
        <c:axId val="0"/>
      </c:bar3DChart>
      <c:catAx>
        <c:axId val="1761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8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1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6143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6142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Četnost v minutách - baranka + nahrávka-1.B.třída,sk.D,JČK,ročník 2014/2015</a:t>
            </a:r>
          </a:p>
        </c:rich>
      </c:tx>
      <c:layout>
        <c:manualLayout>
          <c:xMode val="edge"/>
          <c:yMode val="edge"/>
          <c:x val="0.28323412128228498"/>
          <c:y val="2.030478062080351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6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26">
                <a:gamma/>
                <a:tint val="0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FFFFC0" mc:Ignorable="a14" a14:legacySpreadsheetColorIndex="26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916492693110647E-2"/>
          <c:y val="0.15228426395939088"/>
          <c:w val="0.89039665970772441"/>
          <c:h val="0.75465313028764802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 OU'!$AK$6</c:f>
              <c:strCache>
                <c:ptCount val="1"/>
                <c:pt idx="0">
                  <c:v>minuty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 OU'!$AJ$7:$AJ$30</c:f>
              <c:strCache>
                <c:ptCount val="24"/>
                <c:pt idx="0">
                  <c:v>Dolák Jan</c:v>
                </c:pt>
                <c:pt idx="1">
                  <c:v>Březina Martin</c:v>
                </c:pt>
                <c:pt idx="2">
                  <c:v>Habr Vojta</c:v>
                </c:pt>
                <c:pt idx="3">
                  <c:v>Točík Daniel</c:v>
                </c:pt>
                <c:pt idx="4">
                  <c:v>Šťastný Martin</c:v>
                </c:pt>
                <c:pt idx="5">
                  <c:v>Švarc Petr</c:v>
                </c:pt>
                <c:pt idx="6">
                  <c:v>Habr Jiří</c:v>
                </c:pt>
                <c:pt idx="7">
                  <c:v>Sevelda Roman</c:v>
                </c:pt>
                <c:pt idx="8">
                  <c:v>Chvátal Patrik</c:v>
                </c:pt>
                <c:pt idx="9">
                  <c:v>Piler Tomáš</c:v>
                </c:pt>
                <c:pt idx="10">
                  <c:v>Bastl Vojta</c:v>
                </c:pt>
                <c:pt idx="11">
                  <c:v>Chvátal Tomáš</c:v>
                </c:pt>
                <c:pt idx="12">
                  <c:v>Jindra Damián</c:v>
                </c:pt>
                <c:pt idx="13">
                  <c:v>Bastl Pavel</c:v>
                </c:pt>
                <c:pt idx="14">
                  <c:v>Pokorný Václav</c:v>
                </c:pt>
                <c:pt idx="15">
                  <c:v>Kelbler Petr</c:v>
                </c:pt>
                <c:pt idx="16">
                  <c:v>Novák Bohumír</c:v>
                </c:pt>
                <c:pt idx="17">
                  <c:v>Urbánek Pavel</c:v>
                </c:pt>
                <c:pt idx="18">
                  <c:v>Havlík Vojta</c:v>
                </c:pt>
                <c:pt idx="19">
                  <c:v>Chvátal Jan</c:v>
                </c:pt>
                <c:pt idx="20">
                  <c:v>Mašát Pavel</c:v>
                </c:pt>
                <c:pt idx="21">
                  <c:v>Zamazal Jindřich</c:v>
                </c:pt>
                <c:pt idx="22">
                  <c:v>Novák Vojta</c:v>
                </c:pt>
                <c:pt idx="23">
                  <c:v>Havlík Roman</c:v>
                </c:pt>
              </c:strCache>
            </c:strRef>
          </c:cat>
          <c:val>
            <c:numRef>
              <c:f>'T OU'!$AK$7:$AK$30</c:f>
              <c:numCache>
                <c:formatCode>0</c:formatCode>
                <c:ptCount val="24"/>
                <c:pt idx="0">
                  <c:v>64</c:v>
                </c:pt>
                <c:pt idx="1">
                  <c:v>68.5</c:v>
                </c:pt>
                <c:pt idx="2">
                  <c:v>74.217391304347828</c:v>
                </c:pt>
                <c:pt idx="3">
                  <c:v>78.5</c:v>
                </c:pt>
                <c:pt idx="4">
                  <c:v>90</c:v>
                </c:pt>
                <c:pt idx="5">
                  <c:v>148.41666666666666</c:v>
                </c:pt>
                <c:pt idx="6">
                  <c:v>148.73333333333332</c:v>
                </c:pt>
                <c:pt idx="7">
                  <c:v>170.5</c:v>
                </c:pt>
                <c:pt idx="8">
                  <c:v>177</c:v>
                </c:pt>
                <c:pt idx="9">
                  <c:v>180</c:v>
                </c:pt>
                <c:pt idx="10">
                  <c:v>199.75</c:v>
                </c:pt>
                <c:pt idx="11">
                  <c:v>218.66666666666666</c:v>
                </c:pt>
                <c:pt idx="12">
                  <c:v>219</c:v>
                </c:pt>
                <c:pt idx="13">
                  <c:v>247.75</c:v>
                </c:pt>
                <c:pt idx="14">
                  <c:v>259</c:v>
                </c:pt>
                <c:pt idx="15">
                  <c:v>273.125</c:v>
                </c:pt>
                <c:pt idx="16">
                  <c:v>289.75</c:v>
                </c:pt>
                <c:pt idx="17">
                  <c:v>392</c:v>
                </c:pt>
                <c:pt idx="18">
                  <c:v>503.66666666666669</c:v>
                </c:pt>
                <c:pt idx="19">
                  <c:v>764</c:v>
                </c:pt>
                <c:pt idx="20">
                  <c:v>831</c:v>
                </c:pt>
                <c:pt idx="21">
                  <c:v>1076</c:v>
                </c:pt>
                <c:pt idx="22">
                  <c:v>1855</c:v>
                </c:pt>
                <c:pt idx="23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456128"/>
        <c:axId val="183457664"/>
        <c:axId val="0"/>
      </c:bar3DChart>
      <c:catAx>
        <c:axId val="1834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7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57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56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Vstřelené branky a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třídas.D,JČK,ročník  2014/2015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408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297E-2"/>
          <c:y val="7.1065989847715741E-2"/>
          <c:w val="0.91318327974276525"/>
          <c:h val="0.76988155668358715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vstřelená branka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BN'!$Q$7:$Q$30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BN'!$R$7:$R$30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554432"/>
        <c:axId val="183555968"/>
        <c:axId val="0"/>
      </c:bar3DChart>
      <c:catAx>
        <c:axId val="18355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5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5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54432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131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Odehrané utkání/základní sestava, střídání - I.B třída,sk.D,JČK, ročník 2014/2015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645833333333333"/>
          <c:y val="1.17845117845117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35E-2"/>
          <c:y val="5.9221658206429779E-2"/>
          <c:w val="0.88935281837160751"/>
          <c:h val="0.90186125211505919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utkáná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OU'!$O$7:$O$36</c:f>
              <c:numCache>
                <c:formatCode>General</c:formatCode>
                <c:ptCount val="30"/>
                <c:pt idx="0">
                  <c:v>2231</c:v>
                </c:pt>
                <c:pt idx="1">
                  <c:v>2185</c:v>
                </c:pt>
                <c:pt idx="2">
                  <c:v>1963</c:v>
                </c:pt>
                <c:pt idx="3">
                  <c:v>1890</c:v>
                </c:pt>
                <c:pt idx="4">
                  <c:v>1829</c:v>
                </c:pt>
                <c:pt idx="5">
                  <c:v>1757</c:v>
                </c:pt>
                <c:pt idx="6">
                  <c:v>1502</c:v>
                </c:pt>
                <c:pt idx="7">
                  <c:v>1511</c:v>
                </c:pt>
                <c:pt idx="8">
                  <c:v>1231</c:v>
                </c:pt>
                <c:pt idx="9">
                  <c:v>1114</c:v>
                </c:pt>
                <c:pt idx="10">
                  <c:v>1076</c:v>
                </c:pt>
                <c:pt idx="11">
                  <c:v>1005</c:v>
                </c:pt>
                <c:pt idx="12">
                  <c:v>751</c:v>
                </c:pt>
                <c:pt idx="13">
                  <c:v>601</c:v>
                </c:pt>
                <c:pt idx="14">
                  <c:v>720</c:v>
                </c:pt>
                <c:pt idx="15">
                  <c:v>509</c:v>
                </c:pt>
                <c:pt idx="16">
                  <c:v>358</c:v>
                </c:pt>
                <c:pt idx="17">
                  <c:v>360</c:v>
                </c:pt>
                <c:pt idx="18">
                  <c:v>285</c:v>
                </c:pt>
                <c:pt idx="19">
                  <c:v>341</c:v>
                </c:pt>
                <c:pt idx="20">
                  <c:v>314</c:v>
                </c:pt>
                <c:pt idx="21">
                  <c:v>223</c:v>
                </c:pt>
                <c:pt idx="22">
                  <c:v>129</c:v>
                </c:pt>
                <c:pt idx="23">
                  <c:v>180</c:v>
                </c:pt>
                <c:pt idx="24">
                  <c:v>137</c:v>
                </c:pt>
                <c:pt idx="25">
                  <c:v>90</c:v>
                </c:pt>
                <c:pt idx="26">
                  <c:v>90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střídání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OU'!$P$7:$P$36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26</c:v>
                </c:pt>
                <c:pt idx="5">
                  <c:v>24</c:v>
                </c:pt>
                <c:pt idx="6">
                  <c:v>205</c:v>
                </c:pt>
                <c:pt idx="7">
                  <c:v>0</c:v>
                </c:pt>
                <c:pt idx="8">
                  <c:v>81</c:v>
                </c:pt>
                <c:pt idx="9">
                  <c:v>45</c:v>
                </c:pt>
                <c:pt idx="10">
                  <c:v>0</c:v>
                </c:pt>
                <c:pt idx="11">
                  <c:v>31</c:v>
                </c:pt>
                <c:pt idx="12">
                  <c:v>80</c:v>
                </c:pt>
                <c:pt idx="13">
                  <c:v>198</c:v>
                </c:pt>
                <c:pt idx="14">
                  <c:v>47</c:v>
                </c:pt>
                <c:pt idx="15">
                  <c:v>255</c:v>
                </c:pt>
                <c:pt idx="16">
                  <c:v>34</c:v>
                </c:pt>
                <c:pt idx="17">
                  <c:v>0</c:v>
                </c:pt>
                <c:pt idx="18">
                  <c:v>69</c:v>
                </c:pt>
                <c:pt idx="19">
                  <c:v>0</c:v>
                </c:pt>
                <c:pt idx="20">
                  <c:v>0</c:v>
                </c:pt>
                <c:pt idx="21">
                  <c:v>29</c:v>
                </c:pt>
                <c:pt idx="22">
                  <c:v>90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64</c:v>
                </c:pt>
                <c:pt idx="28">
                  <c:v>30</c:v>
                </c:pt>
                <c:pt idx="2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210752"/>
        <c:axId val="183212288"/>
        <c:axId val="0"/>
      </c:bar3DChart>
      <c:catAx>
        <c:axId val="183210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1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212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210752"/>
        <c:crosses val="max"/>
        <c:crossBetween val="between"/>
        <c:majorUnit val="9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85028433945758"/>
          <c:y val="5.3310886644219978E-2"/>
          <c:w val="0.15729166666666672"/>
          <c:h val="3.70370370370370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 I.B třída,sk.D,JČK, ročník 2014/2015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9479166666666667"/>
          <c:y val="6.7340067340067337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A0E0E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12943632567849"/>
          <c:y val="9.3062605752961089E-2"/>
          <c:w val="0.78914405010438415"/>
          <c:h val="0.36717428087986465"/>
        </c:manualLayout>
      </c:layout>
      <c:bar3DChart>
        <c:barDir val="col"/>
        <c:grouping val="clustered"/>
        <c:varyColors val="0"/>
        <c:ser>
          <c:idx val="0"/>
          <c:order val="0"/>
          <c:tx>
            <c:v>branky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N'!$Q$7:$Q$30</c:f>
              <c:numCache>
                <c:formatCode>General</c:formatCode>
                <c:ptCount val="24"/>
                <c:pt idx="0">
                  <c:v>11</c:v>
                </c:pt>
                <c:pt idx="1">
                  <c:v>10</c:v>
                </c:pt>
                <c:pt idx="2">
                  <c:v>4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568640"/>
        <c:axId val="183586816"/>
        <c:axId val="0"/>
      </c:bar3DChart>
      <c:catAx>
        <c:axId val="18356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84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8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58681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56864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3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0FFF0" mc:Ignorable="a14" a14:legacySpreadsheetColorIndex="42">
                <a:gamma/>
                <a:tint val="3019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F0FFF0" mc:Ignorable="a14" a14:legacySpreadsheetColorIndex="42">
                <a:gamma/>
                <a:tint val="3019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801678908709338"/>
          <c:y val="1.4652067064685871E-2"/>
          <c:w val="0.78908709338929695"/>
          <c:h val="0.79121162149303703"/>
        </c:manualLayout>
      </c:layout>
      <c:bar3DChart>
        <c:barDir val="col"/>
        <c:grouping val="clustered"/>
        <c:varyColors val="0"/>
        <c:ser>
          <c:idx val="0"/>
          <c:order val="0"/>
          <c:tx>
            <c:v>nahrávky</c:v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N'!$R$7:$R$30</c:f>
              <c:numCache>
                <c:formatCode>General</c:formatCode>
                <c:ptCount val="24"/>
                <c:pt idx="0">
                  <c:v>12</c:v>
                </c:pt>
                <c:pt idx="1">
                  <c:v>5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706368"/>
        <c:axId val="183707904"/>
        <c:axId val="0"/>
      </c:bar3DChart>
      <c:catAx>
        <c:axId val="18370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02000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707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707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3706368"/>
        <c:crosses val="autoZero"/>
        <c:crossBetween val="between"/>
        <c:maj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DDFFDD" mc:Ignorable="a14" a14:legacySpreadsheetColorIndex="42">
                <a:gamma/>
                <a:tint val="66667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Ročník 2011/2012 - Jaro 2012 - branky a nahrávky</a:t>
            </a:r>
          </a:p>
        </c:rich>
      </c:tx>
      <c:layout>
        <c:manualLayout>
          <c:xMode val="edge"/>
          <c:yMode val="edge"/>
          <c:x val="0.30167014613778703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E3E3E3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125260960334029"/>
          <c:y val="5.9221658206429779E-2"/>
          <c:w val="0.88830897703549061"/>
          <c:h val="0.8020304568527918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Jbn!$K$5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Jindra Damián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Chvátal Jan</c:v>
                </c:pt>
                <c:pt idx="9">
                  <c:v>Habr Jiří</c:v>
                </c:pt>
                <c:pt idx="10">
                  <c:v>Havlík Vojta</c:v>
                </c:pt>
                <c:pt idx="11">
                  <c:v>Kelbler Petr</c:v>
                </c:pt>
                <c:pt idx="12">
                  <c:v>Březina Martin</c:v>
                </c:pt>
                <c:pt idx="13">
                  <c:v>Novák Vojta</c:v>
                </c:pt>
              </c:strCache>
            </c:strRef>
          </c:cat>
          <c:val>
            <c:numRef>
              <c:f>Jbn!$K$7:$K$20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Jbn!$L$5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Jbn!$B$7:$B$20</c:f>
              <c:strCache>
                <c:ptCount val="14"/>
                <c:pt idx="0">
                  <c:v>Jindra Damián</c:v>
                </c:pt>
                <c:pt idx="1">
                  <c:v>Habr Stanislav</c:v>
                </c:pt>
                <c:pt idx="2">
                  <c:v>Habr Vojta</c:v>
                </c:pt>
                <c:pt idx="3">
                  <c:v>Kelbler Marek</c:v>
                </c:pt>
                <c:pt idx="4">
                  <c:v>Chvátal Tomáš</c:v>
                </c:pt>
                <c:pt idx="5">
                  <c:v>Švarc Petr</c:v>
                </c:pt>
                <c:pt idx="6">
                  <c:v>Havlík Martin</c:v>
                </c:pt>
                <c:pt idx="7">
                  <c:v>Bastl Vojta</c:v>
                </c:pt>
                <c:pt idx="8">
                  <c:v>Chvátal Jan</c:v>
                </c:pt>
                <c:pt idx="9">
                  <c:v>Habr Jiří</c:v>
                </c:pt>
                <c:pt idx="10">
                  <c:v>Havlík Vojta</c:v>
                </c:pt>
                <c:pt idx="11">
                  <c:v>Kelbler Petr</c:v>
                </c:pt>
                <c:pt idx="12">
                  <c:v>Březina Martin</c:v>
                </c:pt>
                <c:pt idx="13">
                  <c:v>Novák Vojta</c:v>
                </c:pt>
              </c:strCache>
            </c:strRef>
          </c:cat>
          <c:val>
            <c:numRef>
              <c:f>Jbn!$L$7:$L$20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252288"/>
        <c:axId val="186319616"/>
        <c:axId val="0"/>
      </c:bar3DChart>
      <c:catAx>
        <c:axId val="18625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631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319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625228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41336116910229"/>
          <c:y val="6.4297800338409469E-2"/>
          <c:w val="0.12212943632567846"/>
          <c:h val="3.7225042301184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JARO 2012 </a:t>
            </a:r>
            <a:r>
              <a:rPr lang="cs-CZ" sz="5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ČAS NA HRACÍ PLOŠE V MINUTÁCH</a:t>
            </a:r>
          </a:p>
        </c:rich>
      </c:tx>
      <c:layout>
        <c:manualLayout>
          <c:xMode val="edge"/>
          <c:yMode val="edge"/>
          <c:x val="0.35294117647058826"/>
          <c:y val="1.95652193222040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C0C0C0"/>
            </a:gs>
            <a:gs pos="100000">
              <a:srgbClr val="FFFF99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241653418124006"/>
          <c:y val="2.3688663282571912E-2"/>
          <c:w val="0.85055643879173293"/>
          <c:h val="0.94754653130287647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Jou!$I$5</c:f>
              <c:strCache>
                <c:ptCount val="1"/>
                <c:pt idx="0">
                  <c:v>odehráno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8080FF"/>
              </a:solidFill>
              <a:ln w="12700">
                <a:solidFill>
                  <a:srgbClr val="008080"/>
                </a:solidFill>
                <a:prstDash val="solid"/>
              </a:ln>
            </c:spPr>
          </c:dPt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Jindra Damián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Březina Martin</c:v>
                </c:pt>
                <c:pt idx="11">
                  <c:v>Chvátal Patrik</c:v>
                </c:pt>
                <c:pt idx="12">
                  <c:v>Havlík Vojta</c:v>
                </c:pt>
                <c:pt idx="13">
                  <c:v>Kelbler Marek</c:v>
                </c:pt>
                <c:pt idx="14">
                  <c:v>Kapinus Radek</c:v>
                </c:pt>
                <c:pt idx="15">
                  <c:v>Novák Vojta</c:v>
                </c:pt>
                <c:pt idx="16">
                  <c:v>Chvátal Jan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Mašát Pavel</c:v>
                </c:pt>
                <c:pt idx="20">
                  <c:v>Piler Tomáš</c:v>
                </c:pt>
                <c:pt idx="21">
                  <c:v>Plachý Karel</c:v>
                </c:pt>
                <c:pt idx="22">
                  <c:v>Janák Pavel</c:v>
                </c:pt>
                <c:pt idx="23">
                  <c:v>Točík Daniel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Jou!$I$7:$I$32</c:f>
              <c:numCache>
                <c:formatCode>General</c:formatCode>
                <c:ptCount val="26"/>
                <c:pt idx="0">
                  <c:v>1151</c:v>
                </c:pt>
                <c:pt idx="1">
                  <c:v>990</c:v>
                </c:pt>
                <c:pt idx="2">
                  <c:v>246</c:v>
                </c:pt>
                <c:pt idx="3">
                  <c:v>133</c:v>
                </c:pt>
                <c:pt idx="4">
                  <c:v>741</c:v>
                </c:pt>
                <c:pt idx="5">
                  <c:v>798</c:v>
                </c:pt>
                <c:pt idx="6">
                  <c:v>0</c:v>
                </c:pt>
                <c:pt idx="7">
                  <c:v>450</c:v>
                </c:pt>
                <c:pt idx="8">
                  <c:v>990</c:v>
                </c:pt>
                <c:pt idx="9">
                  <c:v>1117</c:v>
                </c:pt>
                <c:pt idx="10">
                  <c:v>137</c:v>
                </c:pt>
                <c:pt idx="11">
                  <c:v>0</c:v>
                </c:pt>
                <c:pt idx="12">
                  <c:v>701</c:v>
                </c:pt>
                <c:pt idx="13">
                  <c:v>0</c:v>
                </c:pt>
                <c:pt idx="14">
                  <c:v>0</c:v>
                </c:pt>
                <c:pt idx="15">
                  <c:v>900</c:v>
                </c:pt>
                <c:pt idx="16">
                  <c:v>509</c:v>
                </c:pt>
                <c:pt idx="17">
                  <c:v>1162</c:v>
                </c:pt>
                <c:pt idx="18">
                  <c:v>102</c:v>
                </c:pt>
                <c:pt idx="19">
                  <c:v>196</c:v>
                </c:pt>
                <c:pt idx="20">
                  <c:v>180</c:v>
                </c:pt>
                <c:pt idx="21">
                  <c:v>90</c:v>
                </c:pt>
                <c:pt idx="22">
                  <c:v>90</c:v>
                </c:pt>
                <c:pt idx="23">
                  <c:v>314</c:v>
                </c:pt>
                <c:pt idx="24">
                  <c:v>606</c:v>
                </c:pt>
                <c:pt idx="25">
                  <c:v>270</c:v>
                </c:pt>
              </c:numCache>
            </c:numRef>
          </c:val>
        </c:ser>
        <c:ser>
          <c:idx val="1"/>
          <c:order val="1"/>
          <c:tx>
            <c:strRef>
              <c:f>Jou!$J$5</c:f>
              <c:strCache>
                <c:ptCount val="1"/>
                <c:pt idx="0">
                  <c:v>střídání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Jou!$H$7:$H$32</c:f>
              <c:strCache>
                <c:ptCount val="26"/>
                <c:pt idx="0">
                  <c:v>Habr Jiří</c:v>
                </c:pt>
                <c:pt idx="1">
                  <c:v>Havlík Roman</c:v>
                </c:pt>
                <c:pt idx="2">
                  <c:v>Bastl Vojta</c:v>
                </c:pt>
                <c:pt idx="3">
                  <c:v>Havlík Martin</c:v>
                </c:pt>
                <c:pt idx="4">
                  <c:v>Švarc Petr</c:v>
                </c:pt>
                <c:pt idx="5">
                  <c:v>Habr Vojta</c:v>
                </c:pt>
                <c:pt idx="6">
                  <c:v>Jindra Damián</c:v>
                </c:pt>
                <c:pt idx="7">
                  <c:v>Habr Stanislav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Březina Martin</c:v>
                </c:pt>
                <c:pt idx="11">
                  <c:v>Chvátal Patrik</c:v>
                </c:pt>
                <c:pt idx="12">
                  <c:v>Havlík Vojta</c:v>
                </c:pt>
                <c:pt idx="13">
                  <c:v>Kelbler Marek</c:v>
                </c:pt>
                <c:pt idx="14">
                  <c:v>Kapinus Radek</c:v>
                </c:pt>
                <c:pt idx="15">
                  <c:v>Novák Vojta</c:v>
                </c:pt>
                <c:pt idx="16">
                  <c:v>Chvátal Jan</c:v>
                </c:pt>
                <c:pt idx="17">
                  <c:v>Kelbler Petr</c:v>
                </c:pt>
                <c:pt idx="18">
                  <c:v>Pokorný Václav</c:v>
                </c:pt>
                <c:pt idx="19">
                  <c:v>Mašát Pavel</c:v>
                </c:pt>
                <c:pt idx="20">
                  <c:v>Piler Tomáš</c:v>
                </c:pt>
                <c:pt idx="21">
                  <c:v>Plachý Karel</c:v>
                </c:pt>
                <c:pt idx="22">
                  <c:v>Janák Pavel</c:v>
                </c:pt>
                <c:pt idx="23">
                  <c:v>Točík Daniel</c:v>
                </c:pt>
                <c:pt idx="24">
                  <c:v>Novák Bohumír</c:v>
                </c:pt>
                <c:pt idx="25">
                  <c:v>Urbánek Pavel</c:v>
                </c:pt>
              </c:strCache>
            </c:strRef>
          </c:cat>
          <c:val>
            <c:numRef>
              <c:f>Jou!$J$7:$J$32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27</c:v>
                </c:pt>
                <c:pt idx="4">
                  <c:v>24</c:v>
                </c:pt>
                <c:pt idx="5">
                  <c:v>140</c:v>
                </c:pt>
                <c:pt idx="6">
                  <c:v>45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187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29</c:v>
                </c:pt>
                <c:pt idx="2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612928"/>
        <c:axId val="185627008"/>
        <c:axId val="0"/>
      </c:bar3DChart>
      <c:catAx>
        <c:axId val="185612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2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27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1292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71383147853736"/>
          <c:y val="6.4297800338409469E-2"/>
          <c:w val="0.13831478537360886"/>
          <c:h val="2.70727580372250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Četnost branek a nahrávek v min</a:t>
            </a:r>
          </a:p>
        </c:rich>
      </c:tx>
      <c:layout>
        <c:manualLayout>
          <c:xMode val="edge"/>
          <c:yMode val="edge"/>
          <c:x val="0.31210866908859775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6638875056511702E-2"/>
          <c:y val="0.13028169014084506"/>
          <c:w val="0.90918626715929751"/>
          <c:h val="0.6091549295774647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data'!$Z$5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data'!$Z$7:$Z$21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153.80000000000001</c:v>
                </c:pt>
                <c:pt idx="6">
                  <c:v>955</c:v>
                </c:pt>
                <c:pt idx="7">
                  <c:v>272.5</c:v>
                </c:pt>
                <c:pt idx="8">
                  <c:v>341</c:v>
                </c:pt>
                <c:pt idx="9">
                  <c:v>0</c:v>
                </c:pt>
                <c:pt idx="10">
                  <c:v>508</c:v>
                </c:pt>
                <c:pt idx="11">
                  <c:v>0</c:v>
                </c:pt>
                <c:pt idx="12">
                  <c:v>540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'Jaro data'!$AB$5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data'!$AB$7:$AB$21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810</c:v>
                </c:pt>
                <c:pt idx="5">
                  <c:v>192.25</c:v>
                </c:pt>
                <c:pt idx="6">
                  <c:v>0</c:v>
                </c:pt>
                <c:pt idx="7">
                  <c:v>545</c:v>
                </c:pt>
                <c:pt idx="8">
                  <c:v>511.5</c:v>
                </c:pt>
                <c:pt idx="9">
                  <c:v>0</c:v>
                </c:pt>
                <c:pt idx="10">
                  <c:v>254</c:v>
                </c:pt>
                <c:pt idx="11">
                  <c:v>0</c:v>
                </c:pt>
                <c:pt idx="12">
                  <c:v>1080</c:v>
                </c:pt>
                <c:pt idx="13">
                  <c:v>0</c:v>
                </c:pt>
                <c:pt idx="14">
                  <c:v>524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755520"/>
        <c:axId val="185757056"/>
        <c:axId val="0"/>
      </c:bar3DChart>
      <c:catAx>
        <c:axId val="1857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75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757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75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083529224817671"/>
          <c:y val="0.15140845070422534"/>
          <c:w val="0.1993738047879714"/>
          <c:h val="7.746478873239437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Četnost branky a nahrávky v min</a:t>
            </a:r>
          </a:p>
        </c:rich>
      </c:tx>
      <c:layout>
        <c:manualLayout>
          <c:xMode val="edge"/>
          <c:yMode val="edge"/>
          <c:x val="0.3375003280839895"/>
          <c:y val="1.84501845018450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2708427641222779E-2"/>
          <c:y val="1.4760174196001131E-2"/>
          <c:w val="0.90312591870719272"/>
          <c:h val="0.7380087098000566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data'!$AA$5</c:f>
              <c:strCache>
                <c:ptCount val="1"/>
                <c:pt idx="0">
                  <c:v>četnost/branka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data'!$AA$7:$AA$21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701</c:v>
                </c:pt>
                <c:pt idx="5">
                  <c:v>156.33333333333334</c:v>
                </c:pt>
                <c:pt idx="6">
                  <c:v>0</c:v>
                </c:pt>
                <c:pt idx="7">
                  <c:v>0</c:v>
                </c:pt>
                <c:pt idx="8">
                  <c:v>387.33333333333331</c:v>
                </c:pt>
                <c:pt idx="9">
                  <c:v>330</c:v>
                </c:pt>
                <c:pt idx="10">
                  <c:v>382.5</c:v>
                </c:pt>
                <c:pt idx="11">
                  <c:v>0</c:v>
                </c:pt>
                <c:pt idx="12">
                  <c:v>143.875</c:v>
                </c:pt>
                <c:pt idx="13">
                  <c:v>0</c:v>
                </c:pt>
                <c:pt idx="14">
                  <c:v>635</c:v>
                </c:pt>
              </c:numCache>
            </c:numRef>
          </c:val>
        </c:ser>
        <c:ser>
          <c:idx val="1"/>
          <c:order val="1"/>
          <c:tx>
            <c:strRef>
              <c:f>'Jaro data'!$AC$5</c:f>
              <c:strCache>
                <c:ptCount val="1"/>
                <c:pt idx="0">
                  <c:v>četnost/nahrávka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data'!$AC$7:$AC$21</c:f>
              <c:numCache>
                <c:formatCode>#,##0</c:formatCode>
                <c:ptCount val="15"/>
                <c:pt idx="0">
                  <c:v>45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701</c:v>
                </c:pt>
                <c:pt idx="5">
                  <c:v>117.25</c:v>
                </c:pt>
                <c:pt idx="6">
                  <c:v>0</c:v>
                </c:pt>
                <c:pt idx="7">
                  <c:v>254</c:v>
                </c:pt>
                <c:pt idx="8">
                  <c:v>0</c:v>
                </c:pt>
                <c:pt idx="9">
                  <c:v>330</c:v>
                </c:pt>
                <c:pt idx="10">
                  <c:v>191.25</c:v>
                </c:pt>
                <c:pt idx="11">
                  <c:v>696</c:v>
                </c:pt>
                <c:pt idx="12">
                  <c:v>287.75</c:v>
                </c:pt>
                <c:pt idx="13">
                  <c:v>0</c:v>
                </c:pt>
                <c:pt idx="14">
                  <c:v>317.5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799808"/>
        <c:axId val="185801344"/>
        <c:axId val="0"/>
      </c:bar3DChart>
      <c:catAx>
        <c:axId val="1857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80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01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79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69479232283464565"/>
          <c:y val="4.0590405904059039E-2"/>
          <c:w val="0.198958552055993"/>
          <c:h val="8.1180811808118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PODZIM 2011 branky + nahrávky</a:t>
            </a:r>
          </a:p>
        </c:rich>
      </c:tx>
      <c:layout>
        <c:manualLayout>
          <c:xMode val="edge"/>
          <c:yMode val="edge"/>
          <c:x val="0.36913451511991657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DF9F9" mc:Ignorable="a14" a14:legacySpreadsheetColorIndex="27">
                <a:gamma/>
                <a:tint val="1921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A0E0E0" mc:Ignorable="a14" a14:legacySpreadsheetColorIndex="27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DF9F9" mc:Ignorable="a14" a14:legacySpreadsheetColorIndex="27">
                <a:gamma/>
                <a:tint val="1921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A0E0E0" mc:Ignorable="a14" a14:legacySpreadsheetColorIndex="27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844629822732013"/>
          <c:y val="0.11307440004278939"/>
          <c:w val="0.87695516162669451"/>
          <c:h val="0.6395770752420274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data'!$E$5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data'!$E$7:$E$21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'Jaro data'!$F$5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data'!$F$7:$F$21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5856384"/>
        <c:axId val="185857920"/>
        <c:axId val="0"/>
      </c:bar3DChart>
      <c:catAx>
        <c:axId val="18585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8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85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856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899895724713245"/>
          <c:y val="0.11307457592535916"/>
          <c:w val="0.1220020855057351"/>
          <c:h val="7.77385159010600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JARO 2012 branky + nahrávky</a:t>
            </a:r>
          </a:p>
        </c:rich>
      </c:tx>
      <c:layout>
        <c:manualLayout>
          <c:xMode val="edge"/>
          <c:yMode val="edge"/>
          <c:x val="0.37787078285360465"/>
          <c:y val="3.533568904593639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9FFE9" mc:Ignorable="a14" a14:legacySpreadsheetColorIndex="42">
                <a:gamma/>
                <a:tint val="43922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9FFE9" mc:Ignorable="a14" a14:legacySpreadsheetColorIndex="42">
                <a:gamma/>
                <a:tint val="43922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51571241952657"/>
          <c:y val="0.11307440004278939"/>
          <c:w val="0.87787101111477517"/>
          <c:h val="0.6077749002299929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'Jaro data'!$K$5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data'!$K$7:$K$21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8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</c:ser>
        <c:ser>
          <c:idx val="1"/>
          <c:order val="1"/>
          <c:tx>
            <c:strRef>
              <c:f>'Jaro data'!$L$5</c:f>
              <c:strCache>
                <c:ptCount val="1"/>
                <c:pt idx="0">
                  <c:v>Nahrání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data'!$H$7:$H$21</c:f>
              <c:strCache>
                <c:ptCount val="15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</c:strCache>
            </c:strRef>
          </c:cat>
          <c:val>
            <c:numRef>
              <c:f>'Jaro data'!$L$7:$L$21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856192"/>
        <c:axId val="190874368"/>
        <c:axId val="0"/>
      </c:bar3DChart>
      <c:catAx>
        <c:axId val="190856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87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874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856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4258894569285312"/>
          <c:y val="0.11307457592535916"/>
          <c:w val="0.1221295459153201"/>
          <c:h val="7.77385159010600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Počet branek a nahrávek JARO/PODZIM ročník 2011/2012</a:t>
            </a:r>
          </a:p>
        </c:rich>
      </c:tx>
      <c:layout>
        <c:manualLayout>
          <c:xMode val="edge"/>
          <c:yMode val="edge"/>
          <c:x val="0.27035490605427975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FFFEF" mc:Ignorable="a14" a14:legacySpreadsheetColorIndex="42">
                <a:gamma/>
                <a:tint val="3176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xmlns:mc="http://schemas.openxmlformats.org/markup-compatibility/2006" xmlns:a14="http://schemas.microsoft.com/office/drawing/2010/main" val="EFFFEF" mc:Ignorable="a14" a14:legacySpreadsheetColorIndex="42">
                <a:gamma/>
                <a:tint val="31765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CCFFCC" mc:Ignorable="a14" a14:legacySpreadsheetColorIndex="42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1858037578288101E-2"/>
          <c:y val="0.14890016920473773"/>
          <c:w val="0.90814196242171186"/>
          <c:h val="0.7157360406091370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'Jaro data'!$V$6</c:f>
              <c:strCache>
                <c:ptCount val="1"/>
                <c:pt idx="0">
                  <c:v>Podzim 2010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  <c:pt idx="15">
                  <c:v>Březina Martin</c:v>
                </c:pt>
                <c:pt idx="16">
                  <c:v>Točík Daniel</c:v>
                </c:pt>
              </c:strCache>
            </c:strRef>
          </c:cat>
          <c:val>
            <c:numRef>
              <c:f>'Jaro data'!$V$7:$V$23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9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1"/>
          <c:order val="1"/>
          <c:tx>
            <c:strRef>
              <c:f>'Jaro data'!$W$6</c:f>
              <c:strCache>
                <c:ptCount val="1"/>
                <c:pt idx="0">
                  <c:v>Jaro 2011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'Jaro data'!$B$7:$B$23</c:f>
              <c:strCache>
                <c:ptCount val="17"/>
                <c:pt idx="0">
                  <c:v>Jindra Damián</c:v>
                </c:pt>
                <c:pt idx="1">
                  <c:v>Habr Stanislav</c:v>
                </c:pt>
                <c:pt idx="2">
                  <c:v>Kelbler Marek</c:v>
                </c:pt>
                <c:pt idx="3">
                  <c:v>Havlík Martin</c:v>
                </c:pt>
                <c:pt idx="4">
                  <c:v>Havlík Vojta</c:v>
                </c:pt>
                <c:pt idx="5">
                  <c:v>Habr Vojta</c:v>
                </c:pt>
                <c:pt idx="6">
                  <c:v>Novák Vojta</c:v>
                </c:pt>
                <c:pt idx="7">
                  <c:v>Bastl Vojta</c:v>
                </c:pt>
                <c:pt idx="8">
                  <c:v>Kelbler Petr</c:v>
                </c:pt>
                <c:pt idx="9">
                  <c:v>Chvátal Tomáš</c:v>
                </c:pt>
                <c:pt idx="10">
                  <c:v>Švarc Petr</c:v>
                </c:pt>
                <c:pt idx="11">
                  <c:v>Chvátal Jan</c:v>
                </c:pt>
                <c:pt idx="12">
                  <c:v>Habr Jiří</c:v>
                </c:pt>
                <c:pt idx="13">
                  <c:v>Jahoda Martin</c:v>
                </c:pt>
                <c:pt idx="14">
                  <c:v>Novák Bohumír</c:v>
                </c:pt>
                <c:pt idx="15">
                  <c:v>Březina Martin</c:v>
                </c:pt>
                <c:pt idx="16">
                  <c:v>Točík Daniel</c:v>
                </c:pt>
              </c:strCache>
            </c:strRef>
          </c:cat>
          <c:val>
            <c:numRef>
              <c:f>'Jaro data'!$W$7:$W$23</c:f>
              <c:numCache>
                <c:formatCode>General</c:formatCode>
                <c:ptCount val="1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14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1</c:v>
                </c:pt>
                <c:pt idx="12">
                  <c:v>12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0613760"/>
        <c:axId val="190615552"/>
        <c:axId val="0"/>
      </c:bar3DChart>
      <c:catAx>
        <c:axId val="19061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61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061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06137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649269311064718"/>
          <c:y val="8.9678510998307953E-2"/>
          <c:w val="0.16701461377870563"/>
          <c:h val="3.21489001692047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5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- I.B třída,sk.D,JČK -  jaro 2015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408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297E-2"/>
          <c:y val="7.1065989847715741E-2"/>
          <c:w val="0.91318327974276525"/>
          <c:h val="0.7698815566835871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'T BN'!$Q$5</c:f>
              <c:strCache>
                <c:ptCount val="1"/>
                <c:pt idx="0">
                  <c:v>vstřelené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BN'!$X$7:$X$24</c:f>
              <c:strCache>
                <c:ptCount val="18"/>
                <c:pt idx="0">
                  <c:v>Habr Vojta</c:v>
                </c:pt>
                <c:pt idx="1">
                  <c:v>Habr Jiří</c:v>
                </c:pt>
                <c:pt idx="2">
                  <c:v>Chvátal Tomáš</c:v>
                </c:pt>
                <c:pt idx="3">
                  <c:v>Švarc Petr</c:v>
                </c:pt>
                <c:pt idx="4">
                  <c:v>Točík Daniel</c:v>
                </c:pt>
                <c:pt idx="5">
                  <c:v>Kelbler Petr</c:v>
                </c:pt>
                <c:pt idx="6">
                  <c:v>Novák Bohumír</c:v>
                </c:pt>
                <c:pt idx="7">
                  <c:v>Březina Martin</c:v>
                </c:pt>
                <c:pt idx="8">
                  <c:v>Bastl Pavel</c:v>
                </c:pt>
                <c:pt idx="9">
                  <c:v>Chvátal Jan</c:v>
                </c:pt>
                <c:pt idx="10">
                  <c:v>Sevelda Roman</c:v>
                </c:pt>
                <c:pt idx="11">
                  <c:v>Bastl Vojta</c:v>
                </c:pt>
                <c:pt idx="12">
                  <c:v>Havlík Vojta</c:v>
                </c:pt>
                <c:pt idx="13">
                  <c:v>Havlík Roman</c:v>
                </c:pt>
                <c:pt idx="14">
                  <c:v>Jindra Damián</c:v>
                </c:pt>
                <c:pt idx="15">
                  <c:v>Piler Tomáš</c:v>
                </c:pt>
                <c:pt idx="16">
                  <c:v>Dolák Jan</c:v>
                </c:pt>
                <c:pt idx="17">
                  <c:v>Šťastný Martin</c:v>
                </c:pt>
              </c:strCache>
            </c:strRef>
          </c:cat>
          <c:val>
            <c:numRef>
              <c:f>'T BN'!$Y$7:$Y$24</c:f>
              <c:numCache>
                <c:formatCode>General</c:formatCode>
                <c:ptCount val="18"/>
                <c:pt idx="0">
                  <c:v>6</c:v>
                </c:pt>
                <c:pt idx="1">
                  <c:v>8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v>nahrávka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BN'!$X$7:$X$24</c:f>
              <c:strCache>
                <c:ptCount val="18"/>
                <c:pt idx="0">
                  <c:v>Habr Vojta</c:v>
                </c:pt>
                <c:pt idx="1">
                  <c:v>Habr Jiří</c:v>
                </c:pt>
                <c:pt idx="2">
                  <c:v>Chvátal Tomáš</c:v>
                </c:pt>
                <c:pt idx="3">
                  <c:v>Švarc Petr</c:v>
                </c:pt>
                <c:pt idx="4">
                  <c:v>Točík Daniel</c:v>
                </c:pt>
                <c:pt idx="5">
                  <c:v>Kelbler Petr</c:v>
                </c:pt>
                <c:pt idx="6">
                  <c:v>Novák Bohumír</c:v>
                </c:pt>
                <c:pt idx="7">
                  <c:v>Březina Martin</c:v>
                </c:pt>
                <c:pt idx="8">
                  <c:v>Bastl Pavel</c:v>
                </c:pt>
                <c:pt idx="9">
                  <c:v>Chvátal Jan</c:v>
                </c:pt>
                <c:pt idx="10">
                  <c:v>Sevelda Roman</c:v>
                </c:pt>
                <c:pt idx="11">
                  <c:v>Bastl Vojta</c:v>
                </c:pt>
                <c:pt idx="12">
                  <c:v>Havlík Vojta</c:v>
                </c:pt>
                <c:pt idx="13">
                  <c:v>Havlík Roman</c:v>
                </c:pt>
                <c:pt idx="14">
                  <c:v>Jindra Damián</c:v>
                </c:pt>
                <c:pt idx="15">
                  <c:v>Piler Tomáš</c:v>
                </c:pt>
                <c:pt idx="16">
                  <c:v>Dolák Jan</c:v>
                </c:pt>
                <c:pt idx="17">
                  <c:v>Šťastný Martin</c:v>
                </c:pt>
              </c:strCache>
            </c:strRef>
          </c:cat>
          <c:val>
            <c:numRef>
              <c:f>'T BN'!$Z$7:$Z$24</c:f>
              <c:numCache>
                <c:formatCode>General</c:formatCode>
                <c:ptCount val="18"/>
                <c:pt idx="0">
                  <c:v>8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4080"/>
        <c:axId val="11695616"/>
        <c:axId val="0"/>
      </c:bar3DChart>
      <c:catAx>
        <c:axId val="116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69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9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69408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2550911328803387"/>
          <c:y val="7.9526145090449543E-2"/>
          <c:w val="0.17256166854946131"/>
          <c:h val="3.7225094337955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Branky, nahrávky </a:t>
            </a:r>
            <a:r>
              <a:rPr lang="cs-CZ" sz="1175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17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- I.B třída,sk.D,JČK - ročník 2014/15 </a:t>
            </a:r>
            <a:endParaRPr lang="cs-CZ" sz="1175" b="1" i="0" u="none" strike="noStrike" baseline="0">
              <a:solidFill>
                <a:srgbClr val="FF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>
              <a:defRPr sz="97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 sz="1175" b="1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</c:rich>
      </c:tx>
      <c:layout>
        <c:manualLayout>
          <c:xMode val="edge"/>
          <c:yMode val="edge"/>
          <c:x val="0.28081460374198408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69FFFF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744908896034297E-2"/>
          <c:y val="7.1065989847715741E-2"/>
          <c:w val="0.91318327974276525"/>
          <c:h val="0.76988155668358715"/>
        </c:manualLayout>
      </c:layout>
      <c:bar3DChart>
        <c:barDir val="col"/>
        <c:grouping val="stacked"/>
        <c:varyColors val="0"/>
        <c:ser>
          <c:idx val="0"/>
          <c:order val="0"/>
          <c:tx>
            <c:v>Vstřelené Podzim 2014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BN'!$E$7:$E$26</c:f>
              <c:numCache>
                <c:formatCode>General</c:formatCode>
                <c:ptCount val="20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v>Navrávka Podzim 2014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BN'!$F$7:$F$26</c:f>
              <c:numCache>
                <c:formatCode>General</c:formatCode>
                <c:ptCount val="20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2"/>
          <c:order val="2"/>
          <c:tx>
            <c:v>vstřelené Jaro 2015</c:v>
          </c:tx>
          <c:spPr>
            <a:solidFill>
              <a:srgbClr val="00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BN'!$K$7:$K$30</c:f>
              <c:numCache>
                <c:formatCode>General</c:formatCode>
                <c:ptCount val="24"/>
                <c:pt idx="0">
                  <c:v>6</c:v>
                </c:pt>
                <c:pt idx="1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v>Nahrávky Jaro 2015</c:v>
          </c:tx>
          <c:spPr>
            <a:solidFill>
              <a:srgbClr val="FFC000"/>
            </a:solidFill>
          </c:spPr>
          <c:invertIfNegative val="0"/>
          <c:dLbls>
            <c:spPr>
              <a:solidFill>
                <a:srgbClr val="FFC000"/>
              </a:solidFill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BN'!$B$7:$B$30</c:f>
              <c:strCache>
                <c:ptCount val="24"/>
                <c:pt idx="0">
                  <c:v>Habr Vojta</c:v>
                </c:pt>
                <c:pt idx="1">
                  <c:v>Habr Jiří</c:v>
                </c:pt>
                <c:pt idx="2">
                  <c:v>Švarc Petr</c:v>
                </c:pt>
                <c:pt idx="3">
                  <c:v>Kelbler Petr</c:v>
                </c:pt>
                <c:pt idx="4">
                  <c:v>Bastl Pavel</c:v>
                </c:pt>
                <c:pt idx="5">
                  <c:v>Chvátal Tomáš</c:v>
                </c:pt>
                <c:pt idx="6">
                  <c:v>Bastl Vojta</c:v>
                </c:pt>
                <c:pt idx="7">
                  <c:v>Pokorný Václav</c:v>
                </c:pt>
                <c:pt idx="8">
                  <c:v>Novák Bohumír</c:v>
                </c:pt>
                <c:pt idx="9">
                  <c:v>Točík Daniel</c:v>
                </c:pt>
                <c:pt idx="10">
                  <c:v>Havlík Vojta</c:v>
                </c:pt>
                <c:pt idx="11">
                  <c:v>Sevelda Roman</c:v>
                </c:pt>
                <c:pt idx="12">
                  <c:v>Březina Martin</c:v>
                </c:pt>
                <c:pt idx="13">
                  <c:v>Chvátal Patrik</c:v>
                </c:pt>
                <c:pt idx="14">
                  <c:v>Novák Vojta</c:v>
                </c:pt>
                <c:pt idx="15">
                  <c:v>Urbánek Pavel</c:v>
                </c:pt>
                <c:pt idx="16">
                  <c:v>Mašát Pavel</c:v>
                </c:pt>
                <c:pt idx="17">
                  <c:v>Piler Tomáš</c:v>
                </c:pt>
                <c:pt idx="18">
                  <c:v>Zamazal Jindřich</c:v>
                </c:pt>
                <c:pt idx="19">
                  <c:v>Chvátal Jan</c:v>
                </c:pt>
                <c:pt idx="20">
                  <c:v>Havlík Roman</c:v>
                </c:pt>
                <c:pt idx="21">
                  <c:v>Jindra Damián</c:v>
                </c:pt>
                <c:pt idx="22">
                  <c:v>Dolák Jan</c:v>
                </c:pt>
                <c:pt idx="23">
                  <c:v>Šťastný Martin</c:v>
                </c:pt>
              </c:strCache>
            </c:strRef>
          </c:cat>
          <c:val>
            <c:numRef>
              <c:f>'T BN'!$L$7:$L$30</c:f>
              <c:numCache>
                <c:formatCode>General</c:formatCode>
                <c:ptCount val="24"/>
                <c:pt idx="0">
                  <c:v>8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34016"/>
        <c:axId val="11739904"/>
        <c:axId val="0"/>
      </c:bar3DChart>
      <c:catAx>
        <c:axId val="1173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3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39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73401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7704373141794109"/>
          <c:y val="7.9526145090449543E-2"/>
          <c:w val="0.53444041657533714"/>
          <c:h val="3.1723357812596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2014/2015- I.B.třída,sk.D,JČK</a:t>
            </a:r>
          </a:p>
        </c:rich>
      </c:tx>
      <c:layout>
        <c:manualLayout>
          <c:xMode val="edge"/>
          <c:yMode val="edge"/>
          <c:x val="0.3413361519196156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485E-2"/>
          <c:y val="5.7529610829103212E-2"/>
          <c:w val="0.96659707724425892"/>
          <c:h val="0.85279187817258884"/>
        </c:manualLayout>
      </c:layout>
      <c:bar3DChart>
        <c:barDir val="col"/>
        <c:grouping val="stacked"/>
        <c:varyColors val="0"/>
        <c:ser>
          <c:idx val="0"/>
          <c:order val="0"/>
          <c:tx>
            <c:v>ŽK podzim 2014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K'!$AB$7:$AB$22</c:f>
              <c:numCache>
                <c:formatCode>General</c:formatCode>
                <c:ptCount val="16"/>
                <c:pt idx="0">
                  <c:v>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2"/>
          <c:order val="1"/>
          <c:tx>
            <c:v>ČK podzim 2014</c:v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K'!$V$7:$V$22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ser>
          <c:idx val="1"/>
          <c:order val="2"/>
          <c:tx>
            <c:v>ŽK jaro 2015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K'!$AC$7:$AC$23</c:f>
              <c:numCache>
                <c:formatCode>General</c:formatCode>
                <c:ptCount val="17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</c:numCache>
            </c:numRef>
          </c:val>
        </c:ser>
        <c:ser>
          <c:idx val="3"/>
          <c:order val="3"/>
          <c:tx>
            <c:v>"ČK jaro 2015"</c:v>
          </c:tx>
          <c:spPr>
            <a:solidFill>
              <a:srgbClr val="FF7171"/>
            </a:solidFill>
          </c:spPr>
          <c:invertIfNegative val="0"/>
          <c:cat>
            <c:strRef>
              <c:f>'T K'!$X$7:$X$23</c:f>
              <c:strCache>
                <c:ptCount val="17"/>
                <c:pt idx="0">
                  <c:v>Habr Vojta</c:v>
                </c:pt>
                <c:pt idx="1">
                  <c:v>Novák Bohumír</c:v>
                </c:pt>
                <c:pt idx="2">
                  <c:v>Kelbler Petr</c:v>
                </c:pt>
                <c:pt idx="3">
                  <c:v>Habr Jiří</c:v>
                </c:pt>
                <c:pt idx="4">
                  <c:v>Pokorný Václav</c:v>
                </c:pt>
                <c:pt idx="5">
                  <c:v>Švarc Petr</c:v>
                </c:pt>
                <c:pt idx="6">
                  <c:v>Zamazal Jindřich</c:v>
                </c:pt>
                <c:pt idx="7">
                  <c:v>Urbánek Pavel</c:v>
                </c:pt>
                <c:pt idx="8">
                  <c:v>Havlík Vojta</c:v>
                </c:pt>
                <c:pt idx="9">
                  <c:v>Mašát Pavel</c:v>
                </c:pt>
                <c:pt idx="10">
                  <c:v>Chvátal Jan</c:v>
                </c:pt>
                <c:pt idx="11">
                  <c:v>Havlík Roman</c:v>
                </c:pt>
                <c:pt idx="12">
                  <c:v>Bastl Vojta</c:v>
                </c:pt>
                <c:pt idx="13">
                  <c:v>Habr Stanislav</c:v>
                </c:pt>
                <c:pt idx="14">
                  <c:v>Chvátal Tomáš</c:v>
                </c:pt>
                <c:pt idx="15">
                  <c:v>Novák Vojta</c:v>
                </c:pt>
                <c:pt idx="16">
                  <c:v>Bastl Pavel</c:v>
                </c:pt>
              </c:strCache>
            </c:strRef>
          </c:cat>
          <c:val>
            <c:numRef>
              <c:f>'T K'!$W$7:$W$23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4288000"/>
        <c:axId val="184289152"/>
        <c:axId val="0"/>
      </c:bar3DChart>
      <c:catAx>
        <c:axId val="1842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2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42891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288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756014759341345"/>
          <c:y val="6.8234576738513741E-2"/>
          <c:w val="0.4125151785787442"/>
          <c:h val="3.33234355806534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Odehrané utkání - základní sestava, střídání - I.B třída,skD,JČK 2014/2015 </a:t>
            </a:r>
            <a:r>
              <a:rPr lang="cs-CZ" sz="1200" b="1" i="0" u="none" strike="noStrike" baseline="0">
                <a:solidFill>
                  <a:srgbClr val="FF0000"/>
                </a:solidFill>
                <a:latin typeface="Arial CE"/>
                <a:cs typeface="Arial CE"/>
              </a:rPr>
              <a:t> </a:t>
            </a: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 </a:t>
            </a:r>
          </a:p>
        </c:rich>
      </c:tx>
      <c:layout>
        <c:manualLayout>
          <c:xMode val="edge"/>
          <c:yMode val="edge"/>
          <c:x val="0.233820413447278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chemeClr val="accent6">
                <a:lumMod val="35000"/>
                <a:lumOff val="65000"/>
                <a:alpha val="93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0">
              <a:schemeClr val="accent6">
                <a:lumMod val="35000"/>
                <a:lumOff val="65000"/>
                <a:alpha val="93000"/>
              </a:schemeClr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35E-2"/>
          <c:y val="5.9221658206429779E-2"/>
          <c:w val="0.88935281837160751"/>
          <c:h val="0.90186125211505919"/>
        </c:manualLayout>
      </c:layout>
      <c:bar3DChart>
        <c:barDir val="bar"/>
        <c:grouping val="stacked"/>
        <c:varyColors val="0"/>
        <c:ser>
          <c:idx val="0"/>
          <c:order val="0"/>
          <c:tx>
            <c:v>zákl.sestava podzim 2014</c:v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OU'!$C$7:$C$35</c:f>
              <c:numCache>
                <c:formatCode>General</c:formatCode>
                <c:ptCount val="29"/>
                <c:pt idx="0">
                  <c:v>1080</c:v>
                </c:pt>
                <c:pt idx="1">
                  <c:v>1023</c:v>
                </c:pt>
                <c:pt idx="2">
                  <c:v>846</c:v>
                </c:pt>
                <c:pt idx="3">
                  <c:v>900</c:v>
                </c:pt>
                <c:pt idx="4">
                  <c:v>929</c:v>
                </c:pt>
                <c:pt idx="5">
                  <c:v>1016</c:v>
                </c:pt>
                <c:pt idx="6">
                  <c:v>704</c:v>
                </c:pt>
                <c:pt idx="7">
                  <c:v>810</c:v>
                </c:pt>
                <c:pt idx="8">
                  <c:v>241</c:v>
                </c:pt>
                <c:pt idx="9">
                  <c:v>508</c:v>
                </c:pt>
                <c:pt idx="10">
                  <c:v>996</c:v>
                </c:pt>
                <c:pt idx="11">
                  <c:v>903</c:v>
                </c:pt>
                <c:pt idx="12">
                  <c:v>555</c:v>
                </c:pt>
                <c:pt idx="13">
                  <c:v>355</c:v>
                </c:pt>
                <c:pt idx="14">
                  <c:v>270</c:v>
                </c:pt>
                <c:pt idx="15">
                  <c:v>0</c:v>
                </c:pt>
                <c:pt idx="16">
                  <c:v>88</c:v>
                </c:pt>
                <c:pt idx="17">
                  <c:v>270</c:v>
                </c:pt>
                <c:pt idx="18">
                  <c:v>285</c:v>
                </c:pt>
                <c:pt idx="19">
                  <c:v>86</c:v>
                </c:pt>
                <c:pt idx="20">
                  <c:v>0</c:v>
                </c:pt>
                <c:pt idx="21">
                  <c:v>90</c:v>
                </c:pt>
                <c:pt idx="22">
                  <c:v>129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v>střídání podzim 2104</c:v>
          </c:tx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OU'!$D$7:$D$35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19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65</c:v>
                </c:pt>
                <c:pt idx="7">
                  <c:v>0</c:v>
                </c:pt>
                <c:pt idx="8">
                  <c:v>81</c:v>
                </c:pt>
                <c:pt idx="9">
                  <c:v>16</c:v>
                </c:pt>
                <c:pt idx="10">
                  <c:v>0</c:v>
                </c:pt>
                <c:pt idx="11">
                  <c:v>31</c:v>
                </c:pt>
                <c:pt idx="12">
                  <c:v>55</c:v>
                </c:pt>
                <c:pt idx="13">
                  <c:v>190</c:v>
                </c:pt>
                <c:pt idx="14">
                  <c:v>37</c:v>
                </c:pt>
                <c:pt idx="15">
                  <c:v>68</c:v>
                </c:pt>
                <c:pt idx="16">
                  <c:v>34</c:v>
                </c:pt>
                <c:pt idx="17">
                  <c:v>0</c:v>
                </c:pt>
                <c:pt idx="18">
                  <c:v>69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45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13</c:v>
                </c:pt>
              </c:numCache>
            </c:numRef>
          </c:val>
        </c:ser>
        <c:ser>
          <c:idx val="2"/>
          <c:order val="2"/>
          <c:tx>
            <c:v>zákl.sestava jaro 2015</c:v>
          </c:tx>
          <c:spPr>
            <a:solidFill>
              <a:srgbClr val="00CC0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OU'!$I$7:$I$36</c:f>
              <c:numCache>
                <c:formatCode>General</c:formatCode>
                <c:ptCount val="30"/>
                <c:pt idx="0">
                  <c:v>1151</c:v>
                </c:pt>
                <c:pt idx="1">
                  <c:v>1162</c:v>
                </c:pt>
                <c:pt idx="2">
                  <c:v>1117</c:v>
                </c:pt>
                <c:pt idx="3">
                  <c:v>990</c:v>
                </c:pt>
                <c:pt idx="4">
                  <c:v>900</c:v>
                </c:pt>
                <c:pt idx="5">
                  <c:v>741</c:v>
                </c:pt>
                <c:pt idx="6">
                  <c:v>798</c:v>
                </c:pt>
                <c:pt idx="7">
                  <c:v>701</c:v>
                </c:pt>
                <c:pt idx="8">
                  <c:v>990</c:v>
                </c:pt>
                <c:pt idx="9">
                  <c:v>606</c:v>
                </c:pt>
                <c:pt idx="10">
                  <c:v>80</c:v>
                </c:pt>
                <c:pt idx="11">
                  <c:v>102</c:v>
                </c:pt>
                <c:pt idx="12">
                  <c:v>196</c:v>
                </c:pt>
                <c:pt idx="13">
                  <c:v>246</c:v>
                </c:pt>
                <c:pt idx="14">
                  <c:v>450</c:v>
                </c:pt>
                <c:pt idx="15">
                  <c:v>509</c:v>
                </c:pt>
                <c:pt idx="16">
                  <c:v>270</c:v>
                </c:pt>
                <c:pt idx="17">
                  <c:v>90</c:v>
                </c:pt>
                <c:pt idx="18">
                  <c:v>0</c:v>
                </c:pt>
                <c:pt idx="19">
                  <c:v>255</c:v>
                </c:pt>
                <c:pt idx="20">
                  <c:v>314</c:v>
                </c:pt>
                <c:pt idx="21">
                  <c:v>133</c:v>
                </c:pt>
                <c:pt idx="22">
                  <c:v>0</c:v>
                </c:pt>
                <c:pt idx="23">
                  <c:v>180</c:v>
                </c:pt>
                <c:pt idx="24">
                  <c:v>137</c:v>
                </c:pt>
                <c:pt idx="25">
                  <c:v>90</c:v>
                </c:pt>
                <c:pt idx="26">
                  <c:v>90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</c:ser>
        <c:ser>
          <c:idx val="3"/>
          <c:order val="3"/>
          <c:tx>
            <c:v>střídání jaro 2015</c:v>
          </c:tx>
          <c:spPr>
            <a:solidFill>
              <a:srgbClr val="CCFF66"/>
            </a:solidFill>
            <a:ln>
              <a:solidFill>
                <a:srgbClr val="CCFF66"/>
              </a:solidFill>
            </a:ln>
          </c:spPr>
          <c:invertIfNegative val="0"/>
          <c:cat>
            <c:strRef>
              <c:f>'T OU'!$B$7:$B$36</c:f>
              <c:strCache>
                <c:ptCount val="30"/>
                <c:pt idx="0">
                  <c:v>Habr Jiří</c:v>
                </c:pt>
                <c:pt idx="1">
                  <c:v>Kelbler Petr</c:v>
                </c:pt>
                <c:pt idx="2">
                  <c:v>Bastl Pavel</c:v>
                </c:pt>
                <c:pt idx="3">
                  <c:v>Havlík Roman</c:v>
                </c:pt>
                <c:pt idx="4">
                  <c:v>Novák Vojta</c:v>
                </c:pt>
                <c:pt idx="5">
                  <c:v>Švarc Petr</c:v>
                </c:pt>
                <c:pt idx="6">
                  <c:v>Habr Vojta</c:v>
                </c:pt>
                <c:pt idx="7">
                  <c:v>Havlík Vojta</c:v>
                </c:pt>
                <c:pt idx="8">
                  <c:v>Chvátal Tomáš</c:v>
                </c:pt>
                <c:pt idx="9">
                  <c:v>Novák Bohumír</c:v>
                </c:pt>
                <c:pt idx="10">
                  <c:v>Zamazal Jindřich</c:v>
                </c:pt>
                <c:pt idx="11">
                  <c:v>Pokorný Václav</c:v>
                </c:pt>
                <c:pt idx="12">
                  <c:v>Mašát Pavel</c:v>
                </c:pt>
                <c:pt idx="13">
                  <c:v>Bastl Vojta</c:v>
                </c:pt>
                <c:pt idx="14">
                  <c:v>Habr Stanislav</c:v>
                </c:pt>
                <c:pt idx="15">
                  <c:v>Chvátal Jan</c:v>
                </c:pt>
                <c:pt idx="16">
                  <c:v>Urbánek Pavel</c:v>
                </c:pt>
                <c:pt idx="17">
                  <c:v>Janák Pavel</c:v>
                </c:pt>
                <c:pt idx="18">
                  <c:v>Chvátal Patrik</c:v>
                </c:pt>
                <c:pt idx="19">
                  <c:v>Sevelda Roman</c:v>
                </c:pt>
                <c:pt idx="20">
                  <c:v>Točík Daniel</c:v>
                </c:pt>
                <c:pt idx="21">
                  <c:v>Havlík Martin</c:v>
                </c:pt>
                <c:pt idx="22">
                  <c:v>Jindra Damián</c:v>
                </c:pt>
                <c:pt idx="23">
                  <c:v>Piler Tomáš</c:v>
                </c:pt>
                <c:pt idx="24">
                  <c:v>Březina Martin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Dolák Jan</c:v>
                </c:pt>
                <c:pt idx="28">
                  <c:v>Plachý Karel</c:v>
                </c:pt>
                <c:pt idx="29">
                  <c:v>Choloděnko Marian</c:v>
                </c:pt>
              </c:strCache>
            </c:strRef>
          </c:cat>
          <c:val>
            <c:numRef>
              <c:f>'T OU'!$J$7:$J$36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140</c:v>
                </c:pt>
                <c:pt idx="7">
                  <c:v>0</c:v>
                </c:pt>
                <c:pt idx="8">
                  <c:v>0</c:v>
                </c:pt>
                <c:pt idx="9">
                  <c:v>29</c:v>
                </c:pt>
                <c:pt idx="10">
                  <c:v>0</c:v>
                </c:pt>
                <c:pt idx="11">
                  <c:v>0</c:v>
                </c:pt>
                <c:pt idx="12">
                  <c:v>25</c:v>
                </c:pt>
                <c:pt idx="13">
                  <c:v>8</c:v>
                </c:pt>
                <c:pt idx="14">
                  <c:v>10</c:v>
                </c:pt>
                <c:pt idx="15">
                  <c:v>187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27</c:v>
                </c:pt>
                <c:pt idx="22">
                  <c:v>45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53</c:v>
                </c:pt>
                <c:pt idx="28">
                  <c:v>17</c:v>
                </c:pt>
                <c:pt idx="2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275008"/>
        <c:axId val="191276544"/>
        <c:axId val="0"/>
      </c:bar3DChart>
      <c:catAx>
        <c:axId val="191275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27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276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1275008"/>
        <c:crosses val="max"/>
        <c:crossBetween val="between"/>
        <c:majorUnit val="9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935117891741159"/>
          <c:y val="5.7923769629806381E-2"/>
          <c:w val="0.52545997307048375"/>
          <c:h val="3.17233578125966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Karty   jaro  2015- I.B.třída,sk.D,JČK</a:t>
            </a:r>
          </a:p>
        </c:rich>
      </c:tx>
      <c:layout>
        <c:manualLayout>
          <c:xMode val="edge"/>
          <c:yMode val="edge"/>
          <c:x val="0.34133615191961569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C0C0C0"/>
            </a:gs>
          </a:gsLst>
          <a:lin ang="27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9227557411273485E-2"/>
          <c:y val="5.7529610829103212E-2"/>
          <c:w val="0.96659707724425892"/>
          <c:h val="0.85279187817258884"/>
        </c:manualLayout>
      </c:layout>
      <c:bar3DChart>
        <c:barDir val="col"/>
        <c:grouping val="stacked"/>
        <c:varyColors val="0"/>
        <c:ser>
          <c:idx val="0"/>
          <c:order val="0"/>
          <c:tx>
            <c:v>ŽLUTÁ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BN'!$AF$7:$AF$17</c:f>
              <c:strCache>
                <c:ptCount val="11"/>
                <c:pt idx="0">
                  <c:v>Novák Bohumír</c:v>
                </c:pt>
                <c:pt idx="1">
                  <c:v>Havlík Vojta</c:v>
                </c:pt>
                <c:pt idx="2">
                  <c:v>Kelbler Petr</c:v>
                </c:pt>
                <c:pt idx="3">
                  <c:v>Habr Jiří</c:v>
                </c:pt>
                <c:pt idx="4">
                  <c:v>Chvátal Jan</c:v>
                </c:pt>
                <c:pt idx="5">
                  <c:v>Urbánek Pavel</c:v>
                </c:pt>
                <c:pt idx="6">
                  <c:v>Novák Vojta</c:v>
                </c:pt>
                <c:pt idx="7">
                  <c:v>Mašát Pavel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Habr Vojta</c:v>
                </c:pt>
              </c:strCache>
            </c:strRef>
          </c:cat>
          <c:val>
            <c:numRef>
              <c:f>'T BN'!$AG$7:$AG$17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er>
          <c:idx val="1"/>
          <c:order val="1"/>
          <c:tx>
            <c:v>ČERVENÁ</c:v>
          </c:tx>
          <c:spPr>
            <a:solidFill>
              <a:srgbClr val="FF00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 BN'!$AF$7:$AF$17</c:f>
              <c:strCache>
                <c:ptCount val="11"/>
                <c:pt idx="0">
                  <c:v>Novák Bohumír</c:v>
                </c:pt>
                <c:pt idx="1">
                  <c:v>Havlík Vojta</c:v>
                </c:pt>
                <c:pt idx="2">
                  <c:v>Kelbler Petr</c:v>
                </c:pt>
                <c:pt idx="3">
                  <c:v>Habr Jiří</c:v>
                </c:pt>
                <c:pt idx="4">
                  <c:v>Chvátal Jan</c:v>
                </c:pt>
                <c:pt idx="5">
                  <c:v>Urbánek Pavel</c:v>
                </c:pt>
                <c:pt idx="6">
                  <c:v>Novák Vojta</c:v>
                </c:pt>
                <c:pt idx="7">
                  <c:v>Mašát Pavel</c:v>
                </c:pt>
                <c:pt idx="8">
                  <c:v>Chvátal Tomáš</c:v>
                </c:pt>
                <c:pt idx="9">
                  <c:v>Bastl Pavel</c:v>
                </c:pt>
                <c:pt idx="10">
                  <c:v>Habr Vojta</c:v>
                </c:pt>
              </c:strCache>
            </c:strRef>
          </c:cat>
          <c:val>
            <c:numRef>
              <c:f>'T BN'!$AH$7:$AH$16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8256"/>
        <c:axId val="192849792"/>
        <c:axId val="0"/>
      </c:bar3DChart>
      <c:catAx>
        <c:axId val="1928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84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849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2848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6075473656323657"/>
          <c:y val="7.0479245649849323E-2"/>
          <c:w val="0.16252055901961265"/>
          <c:h val="2.960135033625847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aseline="0"/>
              <a:t>Základní sestava ,střídání (počet)... 2014/2015 -jaro 2015 -1B.třída,sk.D,JČK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20"/>
      <c:rotY val="3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900355526094038E-2"/>
          <c:y val="6.7556217505904653E-2"/>
          <c:w val="0.94881325890968127"/>
          <c:h val="0.77799584542782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'Data graf'!$K$4</c:f>
              <c:strCache>
                <c:ptCount val="1"/>
                <c:pt idx="0">
                  <c:v>zs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graf'!$J$5:$J$33</c:f>
              <c:strCache>
                <c:ptCount val="29"/>
                <c:pt idx="0">
                  <c:v>Bastl Pavel</c:v>
                </c:pt>
                <c:pt idx="1">
                  <c:v>Habr Jiří</c:v>
                </c:pt>
                <c:pt idx="2">
                  <c:v>Kelbler Petr</c:v>
                </c:pt>
                <c:pt idx="3">
                  <c:v>Habr Vojta</c:v>
                </c:pt>
                <c:pt idx="4">
                  <c:v>Havlík Roman</c:v>
                </c:pt>
                <c:pt idx="5">
                  <c:v>Chvátal Tomáš</c:v>
                </c:pt>
                <c:pt idx="6">
                  <c:v>Novák Vojta</c:v>
                </c:pt>
                <c:pt idx="7">
                  <c:v>Švarc Petr</c:v>
                </c:pt>
                <c:pt idx="8">
                  <c:v>Chvátal Jan</c:v>
                </c:pt>
                <c:pt idx="9">
                  <c:v>Havlík Vojta</c:v>
                </c:pt>
                <c:pt idx="10">
                  <c:v>Novák Bohumír</c:v>
                </c:pt>
                <c:pt idx="11">
                  <c:v>Habr Stanislav</c:v>
                </c:pt>
                <c:pt idx="12">
                  <c:v>Mašát Pavel</c:v>
                </c:pt>
                <c:pt idx="13">
                  <c:v>Dolák Jan</c:v>
                </c:pt>
                <c:pt idx="14">
                  <c:v>Točík Daniel</c:v>
                </c:pt>
                <c:pt idx="15">
                  <c:v>Bastl Vojta</c:v>
                </c:pt>
                <c:pt idx="16">
                  <c:v>Havlík Martin</c:v>
                </c:pt>
                <c:pt idx="17">
                  <c:v>Urbánek Pavel</c:v>
                </c:pt>
                <c:pt idx="18">
                  <c:v>Sevelda Roman</c:v>
                </c:pt>
                <c:pt idx="19">
                  <c:v>Pokorný Václav</c:v>
                </c:pt>
                <c:pt idx="20">
                  <c:v>Březina Martin</c:v>
                </c:pt>
                <c:pt idx="21">
                  <c:v>Piler Tomáš</c:v>
                </c:pt>
                <c:pt idx="22">
                  <c:v>Jindra Damián</c:v>
                </c:pt>
                <c:pt idx="23">
                  <c:v>Janák Pavel</c:v>
                </c:pt>
                <c:pt idx="24">
                  <c:v>Zamazal Jindřich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Choloděnko Marian</c:v>
                </c:pt>
                <c:pt idx="28">
                  <c:v>Plachý Karel</c:v>
                </c:pt>
              </c:strCache>
            </c:strRef>
          </c:cat>
          <c:val>
            <c:numRef>
              <c:f>'Data graf'!$K$5:$K$33</c:f>
              <c:numCache>
                <c:formatCode>General</c:formatCode>
                <c:ptCount val="29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9</c:v>
                </c:pt>
                <c:pt idx="4">
                  <c:v>11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5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graf'!$L$4</c:f>
              <c:strCache>
                <c:ptCount val="1"/>
                <c:pt idx="0">
                  <c:v>stř.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graf'!$J$5:$J$33</c:f>
              <c:strCache>
                <c:ptCount val="29"/>
                <c:pt idx="0">
                  <c:v>Bastl Pavel</c:v>
                </c:pt>
                <c:pt idx="1">
                  <c:v>Habr Jiří</c:v>
                </c:pt>
                <c:pt idx="2">
                  <c:v>Kelbler Petr</c:v>
                </c:pt>
                <c:pt idx="3">
                  <c:v>Habr Vojta</c:v>
                </c:pt>
                <c:pt idx="4">
                  <c:v>Havlík Roman</c:v>
                </c:pt>
                <c:pt idx="5">
                  <c:v>Chvátal Tomáš</c:v>
                </c:pt>
                <c:pt idx="6">
                  <c:v>Novák Vojta</c:v>
                </c:pt>
                <c:pt idx="7">
                  <c:v>Švarc Petr</c:v>
                </c:pt>
                <c:pt idx="8">
                  <c:v>Chvátal Jan</c:v>
                </c:pt>
                <c:pt idx="9">
                  <c:v>Havlík Vojta</c:v>
                </c:pt>
                <c:pt idx="10">
                  <c:v>Novák Bohumír</c:v>
                </c:pt>
                <c:pt idx="11">
                  <c:v>Habr Stanislav</c:v>
                </c:pt>
                <c:pt idx="12">
                  <c:v>Mašát Pavel</c:v>
                </c:pt>
                <c:pt idx="13">
                  <c:v>Dolák Jan</c:v>
                </c:pt>
                <c:pt idx="14">
                  <c:v>Točík Daniel</c:v>
                </c:pt>
                <c:pt idx="15">
                  <c:v>Bastl Vojta</c:v>
                </c:pt>
                <c:pt idx="16">
                  <c:v>Havlík Martin</c:v>
                </c:pt>
                <c:pt idx="17">
                  <c:v>Urbánek Pavel</c:v>
                </c:pt>
                <c:pt idx="18">
                  <c:v>Sevelda Roman</c:v>
                </c:pt>
                <c:pt idx="19">
                  <c:v>Pokorný Václav</c:v>
                </c:pt>
                <c:pt idx="20">
                  <c:v>Březina Martin</c:v>
                </c:pt>
                <c:pt idx="21">
                  <c:v>Piler Tomáš</c:v>
                </c:pt>
                <c:pt idx="22">
                  <c:v>Jindra Damián</c:v>
                </c:pt>
                <c:pt idx="23">
                  <c:v>Janák Pavel</c:v>
                </c:pt>
                <c:pt idx="24">
                  <c:v>Zamazal Jindřich</c:v>
                </c:pt>
                <c:pt idx="25">
                  <c:v>Nedoma Václav</c:v>
                </c:pt>
                <c:pt idx="26">
                  <c:v>Šťastný Martin</c:v>
                </c:pt>
                <c:pt idx="27">
                  <c:v>Choloděnko Marian</c:v>
                </c:pt>
                <c:pt idx="28">
                  <c:v>Plachý Karel</c:v>
                </c:pt>
              </c:strCache>
            </c:strRef>
          </c:cat>
          <c:val>
            <c:numRef>
              <c:f>'Data graf'!$L$5:$L$33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gapDepth val="95"/>
        <c:shape val="box"/>
        <c:axId val="192456192"/>
        <c:axId val="192457728"/>
        <c:axId val="0"/>
      </c:bar3DChart>
      <c:catAx>
        <c:axId val="19245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92457728"/>
        <c:crosses val="autoZero"/>
        <c:auto val="1"/>
        <c:lblAlgn val="ctr"/>
        <c:lblOffset val="100"/>
        <c:noMultiLvlLbl val="0"/>
      </c:catAx>
      <c:valAx>
        <c:axId val="1924577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92456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8397630953065176"/>
          <c:y val="6.7794257589639403E-2"/>
          <c:w val="8.4839945634015687E-2"/>
          <c:h val="4.331940841587163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Základní sestava a střídání (počet) ....2014/2015...</a:t>
            </a:r>
            <a:r>
              <a:rPr lang="cs-CZ" sz="1200" b="1" i="0" baseline="0">
                <a:effectLst/>
              </a:rPr>
              <a:t>I.B.třída,sk.D,JČK</a:t>
            </a:r>
            <a:endParaRPr lang="cs-CZ" sz="1200" baseline="0">
              <a:effectLst/>
            </a:endParaRPr>
          </a:p>
        </c:rich>
      </c:tx>
      <c:layout>
        <c:manualLayout>
          <c:xMode val="edge"/>
          <c:yMode val="edge"/>
          <c:x val="0.2338204134472785"/>
          <c:y val="2.03045326404906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7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E3E3E3"/>
            </a:gs>
          </a:gsLst>
          <a:lin ang="2700000" scaled="1"/>
        </a:gra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4989561586638835E-2"/>
          <c:y val="5.9221658206429779E-2"/>
          <c:w val="0.88935281837160751"/>
          <c:h val="0.90186125211505919"/>
        </c:manualLayout>
      </c:layout>
      <c:bar3DChart>
        <c:barDir val="bar"/>
        <c:grouping val="stacked"/>
        <c:varyColors val="0"/>
        <c:ser>
          <c:idx val="0"/>
          <c:order val="0"/>
          <c:tx>
            <c:v>Odehrané utkání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graf'!$B$5:$B$34</c:f>
              <c:strCache>
                <c:ptCount val="30"/>
                <c:pt idx="0">
                  <c:v>Bastl Pavel</c:v>
                </c:pt>
                <c:pt idx="1">
                  <c:v>Habr Jiří</c:v>
                </c:pt>
                <c:pt idx="2">
                  <c:v>Kelbler Petr</c:v>
                </c:pt>
                <c:pt idx="3">
                  <c:v>Švarc Petr</c:v>
                </c:pt>
                <c:pt idx="4">
                  <c:v>Novák Vojta</c:v>
                </c:pt>
                <c:pt idx="5">
                  <c:v>Habr Vojta</c:v>
                </c:pt>
                <c:pt idx="6">
                  <c:v>Havlík Roman</c:v>
                </c:pt>
                <c:pt idx="7">
                  <c:v>Havlík Vojta</c:v>
                </c:pt>
                <c:pt idx="8">
                  <c:v>Bastl Vojta</c:v>
                </c:pt>
                <c:pt idx="9">
                  <c:v>Chvátal Tomáš</c:v>
                </c:pt>
                <c:pt idx="10">
                  <c:v>Novák Bohumír</c:v>
                </c:pt>
                <c:pt idx="11">
                  <c:v>Mašát Pavel</c:v>
                </c:pt>
                <c:pt idx="12">
                  <c:v>Pokorný Václav</c:v>
                </c:pt>
                <c:pt idx="13">
                  <c:v>Zamazal Jindřich</c:v>
                </c:pt>
                <c:pt idx="14">
                  <c:v>Chvátal Jan</c:v>
                </c:pt>
                <c:pt idx="15">
                  <c:v>Habr Stanislav</c:v>
                </c:pt>
                <c:pt idx="16">
                  <c:v>Chvátal Patrik</c:v>
                </c:pt>
                <c:pt idx="17">
                  <c:v>Urbánek Pavel</c:v>
                </c:pt>
                <c:pt idx="18">
                  <c:v>Jindra Damián</c:v>
                </c:pt>
                <c:pt idx="19">
                  <c:v>Dolák Jan</c:v>
                </c:pt>
                <c:pt idx="20">
                  <c:v>Havlík Martin</c:v>
                </c:pt>
                <c:pt idx="21">
                  <c:v>Janák Pavel</c:v>
                </c:pt>
                <c:pt idx="22">
                  <c:v>Sevelda Roman</c:v>
                </c:pt>
                <c:pt idx="23">
                  <c:v>Točík Daniel</c:v>
                </c:pt>
                <c:pt idx="24">
                  <c:v>Březina Martin</c:v>
                </c:pt>
                <c:pt idx="25">
                  <c:v>Piler Tomáš</c:v>
                </c:pt>
                <c:pt idx="26">
                  <c:v>Plachý Karel</c:v>
                </c:pt>
                <c:pt idx="27">
                  <c:v>Nedoma Václav</c:v>
                </c:pt>
                <c:pt idx="28">
                  <c:v>Šťastný Martin</c:v>
                </c:pt>
                <c:pt idx="29">
                  <c:v>Choloděnko Marian</c:v>
                </c:pt>
              </c:strCache>
            </c:strRef>
          </c:cat>
          <c:val>
            <c:numRef>
              <c:f>'Data graf'!$C$5:$C$34</c:f>
              <c:numCache>
                <c:formatCode>General</c:formatCode>
                <c:ptCount val="30"/>
                <c:pt idx="0">
                  <c:v>24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7</c:v>
                </c:pt>
                <c:pt idx="9">
                  <c:v>14</c:v>
                </c:pt>
                <c:pt idx="10">
                  <c:v>13</c:v>
                </c:pt>
                <c:pt idx="11">
                  <c:v>10</c:v>
                </c:pt>
                <c:pt idx="12">
                  <c:v>13</c:v>
                </c:pt>
                <c:pt idx="13">
                  <c:v>13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</c:numCache>
            </c:numRef>
          </c:val>
        </c:ser>
        <c:ser>
          <c:idx val="1"/>
          <c:order val="1"/>
          <c:tx>
            <c:v>Střídání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graf'!$B$5:$B$34</c:f>
              <c:strCache>
                <c:ptCount val="30"/>
                <c:pt idx="0">
                  <c:v>Bastl Pavel</c:v>
                </c:pt>
                <c:pt idx="1">
                  <c:v>Habr Jiří</c:v>
                </c:pt>
                <c:pt idx="2">
                  <c:v>Kelbler Petr</c:v>
                </c:pt>
                <c:pt idx="3">
                  <c:v>Švarc Petr</c:v>
                </c:pt>
                <c:pt idx="4">
                  <c:v>Novák Vojta</c:v>
                </c:pt>
                <c:pt idx="5">
                  <c:v>Habr Vojta</c:v>
                </c:pt>
                <c:pt idx="6">
                  <c:v>Havlík Roman</c:v>
                </c:pt>
                <c:pt idx="7">
                  <c:v>Havlík Vojta</c:v>
                </c:pt>
                <c:pt idx="8">
                  <c:v>Bastl Vojta</c:v>
                </c:pt>
                <c:pt idx="9">
                  <c:v>Chvátal Tomáš</c:v>
                </c:pt>
                <c:pt idx="10">
                  <c:v>Novák Bohumír</c:v>
                </c:pt>
                <c:pt idx="11">
                  <c:v>Mašát Pavel</c:v>
                </c:pt>
                <c:pt idx="12">
                  <c:v>Pokorný Václav</c:v>
                </c:pt>
                <c:pt idx="13">
                  <c:v>Zamazal Jindřich</c:v>
                </c:pt>
                <c:pt idx="14">
                  <c:v>Chvátal Jan</c:v>
                </c:pt>
                <c:pt idx="15">
                  <c:v>Habr Stanislav</c:v>
                </c:pt>
                <c:pt idx="16">
                  <c:v>Chvátal Patrik</c:v>
                </c:pt>
                <c:pt idx="17">
                  <c:v>Urbánek Pavel</c:v>
                </c:pt>
                <c:pt idx="18">
                  <c:v>Jindra Damián</c:v>
                </c:pt>
                <c:pt idx="19">
                  <c:v>Dolák Jan</c:v>
                </c:pt>
                <c:pt idx="20">
                  <c:v>Havlík Martin</c:v>
                </c:pt>
                <c:pt idx="21">
                  <c:v>Janák Pavel</c:v>
                </c:pt>
                <c:pt idx="22">
                  <c:v>Sevelda Roman</c:v>
                </c:pt>
                <c:pt idx="23">
                  <c:v>Točík Daniel</c:v>
                </c:pt>
                <c:pt idx="24">
                  <c:v>Březina Martin</c:v>
                </c:pt>
                <c:pt idx="25">
                  <c:v>Piler Tomáš</c:v>
                </c:pt>
                <c:pt idx="26">
                  <c:v>Plachý Karel</c:v>
                </c:pt>
                <c:pt idx="27">
                  <c:v>Nedoma Václav</c:v>
                </c:pt>
                <c:pt idx="28">
                  <c:v>Šťastný Martin</c:v>
                </c:pt>
                <c:pt idx="29">
                  <c:v>Choloděnko Marian</c:v>
                </c:pt>
              </c:strCache>
            </c:strRef>
          </c:cat>
          <c:val>
            <c:numRef>
              <c:f>'Data graf'!$D$5:$D$34</c:f>
              <c:numCache>
                <c:formatCode>General</c:formatCode>
                <c:ptCount val="3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906752"/>
        <c:axId val="192908288"/>
        <c:axId val="0"/>
      </c:bar3DChart>
      <c:catAx>
        <c:axId val="192906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1" i="1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90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2908288"/>
        <c:scaling>
          <c:orientation val="minMax"/>
          <c:max val="26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9290675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85024621662147"/>
          <c:y val="5.3310886644219978E-2"/>
          <c:w val="0.15729164447576205"/>
          <c:h val="3.703703703703704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6.bin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2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8"/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41"/>
  </sheetPr>
  <sheetViews>
    <sheetView zoomScale="148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9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12"/>
  <sheetViews>
    <sheetView workbookViewId="0"/>
  </sheetViews>
  <pageMargins left="0.94" right="0.9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14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15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4" verticalDpi="300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50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workbookViewId="0"/>
  </sheetViews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17"/>
  </sheetPr>
  <sheetViews>
    <sheetView workbookViewId="0"/>
  </sheetViews>
  <pageMargins left="0.78740157499999996" right="0.78740157499999996" top="0.984251969" bottom="0.984251969" header="0.4921259845" footer="0.4921259845"/>
  <headerFooter alignWithMargins="0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74" workbookViewId="0"/>
  </sheetViews>
  <pageMargins left="0.7" right="0.7" top="0.78740157499999996" bottom="0.78740157499999996" header="0.3" footer="0.3"/>
  <drawing r:id="rId1"/>
</chartsheet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5" name="text 1"/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6" name="text 1"/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72</xdr:col>
      <xdr:colOff>0</xdr:colOff>
      <xdr:row>0</xdr:row>
      <xdr:rowOff>0</xdr:rowOff>
    </xdr:to>
    <xdr:sp macro="" textlink="">
      <xdr:nvSpPr>
        <xdr:cNvPr id="1027" name="text 1"/>
        <xdr:cNvSpPr txBox="1">
          <a:spLocks noChangeArrowheads="1"/>
        </xdr:cNvSpPr>
      </xdr:nvSpPr>
      <xdr:spPr bwMode="auto">
        <a:xfrm>
          <a:off x="0" y="0"/>
          <a:ext cx="189261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2    3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69" name="text 1"/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0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1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7172" name="text 1"/>
        <xdr:cNvSpPr txBox="1">
          <a:spLocks noChangeArrowheads="1"/>
        </xdr:cNvSpPr>
      </xdr:nvSpPr>
      <xdr:spPr bwMode="auto">
        <a:xfrm>
          <a:off x="0" y="9525"/>
          <a:ext cx="58578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3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4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75" name="text 1"/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6" name="text 1"/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77" name="text 1"/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8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79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0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1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2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3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4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7185" name="text 1"/>
        <xdr:cNvSpPr txBox="1">
          <a:spLocks noChangeArrowheads="1"/>
        </xdr:cNvSpPr>
      </xdr:nvSpPr>
      <xdr:spPr bwMode="auto">
        <a:xfrm>
          <a:off x="0" y="6981825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7186" name="text 1"/>
        <xdr:cNvSpPr txBox="1">
          <a:spLocks noChangeArrowheads="1"/>
        </xdr:cNvSpPr>
      </xdr:nvSpPr>
      <xdr:spPr bwMode="auto">
        <a:xfrm>
          <a:off x="0" y="0"/>
          <a:ext cx="58578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7" name="text 1"/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7188" name="text 1"/>
        <xdr:cNvSpPr txBox="1">
          <a:spLocks noChangeArrowheads="1"/>
        </xdr:cNvSpPr>
      </xdr:nvSpPr>
      <xdr:spPr bwMode="auto">
        <a:xfrm>
          <a:off x="0" y="9525"/>
          <a:ext cx="58578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3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3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3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4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4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5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5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5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5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6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6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7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7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7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7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8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6968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69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69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69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69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0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0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1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1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1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1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2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2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3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3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3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3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4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4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5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4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5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6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5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59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64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5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68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6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71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7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7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1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82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84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5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788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8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791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79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79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1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02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04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5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08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0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11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1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1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69821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69822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3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4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5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6982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2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6983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77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7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58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8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59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0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1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4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5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6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1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1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2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2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2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3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4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5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5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5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6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6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7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7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7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7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8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7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2468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69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69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69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69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0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0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1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1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1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1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2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2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3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36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3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39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0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4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7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8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2474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24750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1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2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24754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5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6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2475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1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4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47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8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4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5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5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4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5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6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5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5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6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66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6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6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7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7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7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28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86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8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8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29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29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29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0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06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0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0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1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1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1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2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26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2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29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0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1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2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3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4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5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0336" name="text 1"/>
        <xdr:cNvSpPr txBox="1">
          <a:spLocks noChangeArrowheads="1"/>
        </xdr:cNvSpPr>
      </xdr:nvSpPr>
      <xdr:spPr bwMode="auto">
        <a:xfrm>
          <a:off x="0" y="649605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3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3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0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1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0343" name="text 1"/>
        <xdr:cNvSpPr txBox="1">
          <a:spLocks noChangeArrowheads="1"/>
        </xdr:cNvSpPr>
      </xdr:nvSpPr>
      <xdr:spPr bwMode="auto">
        <a:xfrm>
          <a:off x="0" y="9525"/>
          <a:ext cx="5791200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46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7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4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49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0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1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2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3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4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5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0356" name="text 1"/>
        <xdr:cNvSpPr txBox="1">
          <a:spLocks noChangeArrowheads="1"/>
        </xdr:cNvSpPr>
      </xdr:nvSpPr>
      <xdr:spPr bwMode="auto">
        <a:xfrm>
          <a:off x="0" y="6981825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0357" name="text 1"/>
        <xdr:cNvSpPr txBox="1">
          <a:spLocks noChangeArrowheads="1"/>
        </xdr:cNvSpPr>
      </xdr:nvSpPr>
      <xdr:spPr bwMode="auto">
        <a:xfrm>
          <a:off x="0" y="0"/>
          <a:ext cx="57912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8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0359" name="text 1"/>
        <xdr:cNvSpPr txBox="1">
          <a:spLocks noChangeArrowheads="1"/>
        </xdr:cNvSpPr>
      </xdr:nvSpPr>
      <xdr:spPr bwMode="auto">
        <a:xfrm>
          <a:off x="0" y="9525"/>
          <a:ext cx="5791200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6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7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18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89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0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19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19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4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5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6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7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8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199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0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1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0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0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6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7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0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09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0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1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1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4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5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6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7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8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19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0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93221" name="text 1"/>
        <xdr:cNvSpPr txBox="1">
          <a:spLocks noChangeArrowheads="1"/>
        </xdr:cNvSpPr>
      </xdr:nvSpPr>
      <xdr:spPr bwMode="auto">
        <a:xfrm>
          <a:off x="0" y="649605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2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2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2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2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3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3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4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5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8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3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1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4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4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4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4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5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5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4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5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8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5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1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6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6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6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6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7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7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4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5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8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7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1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8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8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28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8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29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29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4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5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8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29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1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0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0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5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93308" name="text 1"/>
        <xdr:cNvSpPr txBox="1">
          <a:spLocks noChangeArrowheads="1"/>
        </xdr:cNvSpPr>
      </xdr:nvSpPr>
      <xdr:spPr bwMode="auto">
        <a:xfrm>
          <a:off x="0" y="9525"/>
          <a:ext cx="5838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0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11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2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1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4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5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6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7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8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19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0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93321" name="text 1"/>
        <xdr:cNvSpPr txBox="1">
          <a:spLocks noChangeArrowheads="1"/>
        </xdr:cNvSpPr>
      </xdr:nvSpPr>
      <xdr:spPr bwMode="auto">
        <a:xfrm>
          <a:off x="0" y="6981825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93322" name="text 1"/>
        <xdr:cNvSpPr txBox="1">
          <a:spLocks noChangeArrowheads="1"/>
        </xdr:cNvSpPr>
      </xdr:nvSpPr>
      <xdr:spPr bwMode="auto">
        <a:xfrm>
          <a:off x="0" y="0"/>
          <a:ext cx="5838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3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93324" name="text 1"/>
        <xdr:cNvSpPr txBox="1">
          <a:spLocks noChangeArrowheads="1"/>
        </xdr:cNvSpPr>
      </xdr:nvSpPr>
      <xdr:spPr bwMode="auto">
        <a:xfrm>
          <a:off x="0" y="9525"/>
          <a:ext cx="5838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0489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0489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896350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0.017</cdr:x>
      <cdr:y>0.9295</cdr:y>
    </cdr:from>
    <cdr:to>
      <cdr:x>0.992</cdr:x>
      <cdr:y>0.93325</cdr:y>
    </cdr:to>
    <cdr:sp macro="" textlink="">
      <cdr:nvSpPr>
        <cdr:cNvPr id="11334" name="Line 7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5124" y="5232411"/>
          <a:ext cx="8896826" cy="211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0.538</cdr:y>
    </cdr:from>
    <cdr:to>
      <cdr:x>0.9945</cdr:x>
      <cdr:y>1</cdr:y>
    </cdr:to>
    <cdr:graphicFrame macro="">
      <cdr:nvGraphicFramePr>
        <cdr:cNvPr id="2356792" name="Chart 2616"/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0.49725</cdr:y>
    </cdr:from>
    <cdr:to>
      <cdr:x>0.10225</cdr:x>
      <cdr:y>0.49725</cdr:y>
    </cdr:to>
    <cdr:sp macro="" textlink="">
      <cdr:nvSpPr>
        <cdr:cNvPr id="4301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62342" y="2799157"/>
          <a:ext cx="67068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0.49725</cdr:y>
    </cdr:from>
    <cdr:to>
      <cdr:x>0.95525</cdr:x>
      <cdr:y>0.49725</cdr:y>
    </cdr:to>
    <cdr:sp macro="" textlink="">
      <cdr:nvSpPr>
        <cdr:cNvPr id="4301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799157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0.02875</cdr:x>
      <cdr:y>0.47775</cdr:y>
    </cdr:from>
    <cdr:to>
      <cdr:x>0.096</cdr:x>
      <cdr:y>0.47775</cdr:y>
    </cdr:to>
    <cdr:sp macro="" textlink="">
      <cdr:nvSpPr>
        <cdr:cNvPr id="4301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62342" y="2689386"/>
          <a:ext cx="61365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A6CAF0" mc:Ignorable="a14" a14:legacySpreadsheetColorIndex="44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0.096</cdr:x>
      <cdr:y>0.11275</cdr:y>
    </cdr:from>
    <cdr:to>
      <cdr:x>0.096</cdr:x>
      <cdr:y>0.47775</cdr:y>
    </cdr:to>
    <cdr:sp macro="" textlink="">
      <cdr:nvSpPr>
        <cdr:cNvPr id="4301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75995" y="634701"/>
          <a:ext cx="0" cy="20546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A0E0E0" mc:Ignorable="a14" a14:legacySpreadsheetColorIndex="27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A0E0E0" mc:Ignorable="a14" a14:legacySpreadsheetColorIndex="27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0.096</cdr:x>
      <cdr:y>0.11275</cdr:y>
    </cdr:from>
    <cdr:to>
      <cdr:x>0.882</cdr:x>
      <cdr:y>0.11275</cdr:y>
    </cdr:to>
    <cdr:sp macro="" textlink="">
      <cdr:nvSpPr>
        <cdr:cNvPr id="4301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5995" y="634701"/>
          <a:ext cx="71722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A0E0E0" mc:Ignorable="a14" a14:legacySpreadsheetColorIndex="27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A0E0E0" mc:Ignorable="a14" a14:legacySpreadsheetColorIndex="27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0.11275</cdr:y>
    </cdr:from>
    <cdr:to>
      <cdr:x>0.882</cdr:x>
      <cdr:y>0.47775</cdr:y>
    </cdr:to>
    <cdr:sp macro="" textlink="">
      <cdr:nvSpPr>
        <cdr:cNvPr id="4301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634701"/>
          <a:ext cx="0" cy="20546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A0E0E0" mc:Ignorable="a14" a14:legacySpreadsheetColorIndex="27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A0E0E0" mc:Ignorable="a14" a14:legacySpreadsheetColorIndex="27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0.882</cdr:x>
      <cdr:y>0.47775</cdr:y>
    </cdr:from>
    <cdr:to>
      <cdr:x>0.95525</cdr:x>
      <cdr:y>0.47775</cdr:y>
    </cdr:to>
    <cdr:sp macro="" textlink="">
      <cdr:nvSpPr>
        <cdr:cNvPr id="430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048206" y="2689386"/>
          <a:ext cx="66840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A0E0E0" mc:Ignorable="a14" a14:legacySpreadsheetColorIndex="27"/>
          </a:solidFill>
          <a:round/>
          <a:headEnd/>
          <a:tailEnd/>
        </a:ln>
        <a:effectLst xmlns:a="http://schemas.openxmlformats.org/drawingml/2006/main"/>
        <a:scene3d xmlns:a="http://schemas.openxmlformats.org/drawingml/2006/main">
          <a:camera prst="legacyObliqueTopRight"/>
          <a:lightRig rig="legacyFlat3" dir="b"/>
        </a:scene3d>
        <a:sp3d xmlns:a="http://schemas.openxmlformats.org/drawingml/2006/main" extrusionH="430200" prstMaterial="legacyMatte">
          <a:bevelT w="13500" h="13500" prst="angle"/>
          <a:bevelB w="13500" h="13500" prst="angle"/>
          <a:extrusionClr>
            <a:srgbClr xmlns:mc="http://schemas.openxmlformats.org/markup-compatibility/2006" xmlns:a14="http://schemas.microsoft.com/office/drawing/2010/main" val="A0E0E0" mc:Ignorable="a14" a14:legacySpreadsheetColorIndex="27"/>
          </a:extrusion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5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5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6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6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6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6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7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6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0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3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7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7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7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7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8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8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8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6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7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8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0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3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09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09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09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09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0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0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0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6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7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8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09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0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1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2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3113" name="text 1"/>
        <xdr:cNvSpPr txBox="1">
          <a:spLocks noChangeArrowheads="1"/>
        </xdr:cNvSpPr>
      </xdr:nvSpPr>
      <xdr:spPr bwMode="auto">
        <a:xfrm>
          <a:off x="0" y="649605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1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1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1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1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2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2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2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6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7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2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3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3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3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3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4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4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4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6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7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4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5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5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5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5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6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63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6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6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7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6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7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74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7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78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79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0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1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2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3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4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5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88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89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192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195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19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19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05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06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08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09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12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15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1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1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25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26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28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29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32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35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6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3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8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39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0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1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2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3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4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3245" name="text 1"/>
        <xdr:cNvSpPr txBox="1">
          <a:spLocks noChangeArrowheads="1"/>
        </xdr:cNvSpPr>
      </xdr:nvSpPr>
      <xdr:spPr bwMode="auto">
        <a:xfrm>
          <a:off x="0" y="6981825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3246" name="text 1"/>
        <xdr:cNvSpPr txBox="1">
          <a:spLocks noChangeArrowheads="1"/>
        </xdr:cNvSpPr>
      </xdr:nvSpPr>
      <xdr:spPr bwMode="auto">
        <a:xfrm>
          <a:off x="0" y="0"/>
          <a:ext cx="6600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7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48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49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3250" name="text 1"/>
        <xdr:cNvSpPr txBox="1">
          <a:spLocks noChangeArrowheads="1"/>
        </xdr:cNvSpPr>
      </xdr:nvSpPr>
      <xdr:spPr bwMode="auto">
        <a:xfrm>
          <a:off x="0" y="9525"/>
          <a:ext cx="66008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1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2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3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3254" name="text 1"/>
        <xdr:cNvSpPr txBox="1">
          <a:spLocks noChangeArrowheads="1"/>
        </xdr:cNvSpPr>
      </xdr:nvSpPr>
      <xdr:spPr bwMode="auto">
        <a:xfrm>
          <a:off x="0" y="9525"/>
          <a:ext cx="66008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1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4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5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6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87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8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89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0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09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3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4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5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09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09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099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02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05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6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0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8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09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15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1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1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19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22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25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6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2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8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29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35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3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3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39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42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45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6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4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8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49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55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5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5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59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62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65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6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6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8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69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0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1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2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3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4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4175" name="text 1"/>
        <xdr:cNvSpPr txBox="1">
          <a:spLocks noChangeArrowheads="1"/>
        </xdr:cNvSpPr>
      </xdr:nvSpPr>
      <xdr:spPr bwMode="auto">
        <a:xfrm>
          <a:off x="0" y="649605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7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7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 - I.B třída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79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0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1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4182" name="text 1"/>
        <xdr:cNvSpPr txBox="1">
          <a:spLocks noChangeArrowheads="1"/>
        </xdr:cNvSpPr>
      </xdr:nvSpPr>
      <xdr:spPr bwMode="auto">
        <a:xfrm>
          <a:off x="0" y="9525"/>
          <a:ext cx="652462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3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4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85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6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8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8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89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0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1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2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3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4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4195" name="text 1"/>
        <xdr:cNvSpPr txBox="1">
          <a:spLocks noChangeArrowheads="1"/>
        </xdr:cNvSpPr>
      </xdr:nvSpPr>
      <xdr:spPr bwMode="auto">
        <a:xfrm>
          <a:off x="0" y="6981825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4196" name="text 1"/>
        <xdr:cNvSpPr txBox="1">
          <a:spLocks noChangeArrowheads="1"/>
        </xdr:cNvSpPr>
      </xdr:nvSpPr>
      <xdr:spPr bwMode="auto">
        <a:xfrm>
          <a:off x="0" y="0"/>
          <a:ext cx="65246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7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4198" name="text 1"/>
        <xdr:cNvSpPr txBox="1">
          <a:spLocks noChangeArrowheads="1"/>
        </xdr:cNvSpPr>
      </xdr:nvSpPr>
      <xdr:spPr bwMode="auto">
        <a:xfrm>
          <a:off x="0" y="9525"/>
          <a:ext cx="652462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5991225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590550</xdr:colOff>
      <xdr:row>16</xdr:row>
      <xdr:rowOff>114300</xdr:rowOff>
    </xdr:to>
    <xdr:graphicFrame macro="">
      <xdr:nvGraphicFramePr>
        <xdr:cNvPr id="18490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9525</xdr:rowOff>
    </xdr:from>
    <xdr:to>
      <xdr:col>15</xdr:col>
      <xdr:colOff>0</xdr:colOff>
      <xdr:row>33</xdr:row>
      <xdr:rowOff>0</xdr:rowOff>
    </xdr:to>
    <xdr:graphicFrame macro="">
      <xdr:nvGraphicFramePr>
        <xdr:cNvPr id="18490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600075</xdr:colOff>
      <xdr:row>16</xdr:row>
      <xdr:rowOff>114300</xdr:rowOff>
    </xdr:to>
    <xdr:graphicFrame macro="">
      <xdr:nvGraphicFramePr>
        <xdr:cNvPr id="18183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152400</xdr:rowOff>
    </xdr:from>
    <xdr:to>
      <xdr:col>14</xdr:col>
      <xdr:colOff>590550</xdr:colOff>
      <xdr:row>33</xdr:row>
      <xdr:rowOff>95250</xdr:rowOff>
    </xdr:to>
    <xdr:graphicFrame macro="">
      <xdr:nvGraphicFramePr>
        <xdr:cNvPr id="181831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29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0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0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0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0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0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1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4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17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1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1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2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2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2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2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0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1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4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37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3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3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4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4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4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4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0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1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2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3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4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5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6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21</xdr:col>
      <xdr:colOff>0</xdr:colOff>
      <xdr:row>38</xdr:row>
      <xdr:rowOff>0</xdr:rowOff>
    </xdr:to>
    <xdr:sp macro="" textlink="">
      <xdr:nvSpPr>
        <xdr:cNvPr id="179257" name="text 1"/>
        <xdr:cNvSpPr txBox="1">
          <a:spLocks noChangeArrowheads="1"/>
        </xdr:cNvSpPr>
      </xdr:nvSpPr>
      <xdr:spPr bwMode="auto">
        <a:xfrm>
          <a:off x="0" y="6543675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5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5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6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6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6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6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0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1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7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7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7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28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8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8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8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0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1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29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29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29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0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0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07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0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0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1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1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18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1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1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2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3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4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5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6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7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28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29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32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3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36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3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39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4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49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0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52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3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56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5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59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6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69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0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72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3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76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7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79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0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8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2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3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4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5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6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7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8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41</xdr:row>
      <xdr:rowOff>0</xdr:rowOff>
    </xdr:from>
    <xdr:to>
      <xdr:col>21</xdr:col>
      <xdr:colOff>0</xdr:colOff>
      <xdr:row>41</xdr:row>
      <xdr:rowOff>0</xdr:rowOff>
    </xdr:to>
    <xdr:sp macro="" textlink="">
      <xdr:nvSpPr>
        <xdr:cNvPr id="179389" name="text 1"/>
        <xdr:cNvSpPr txBox="1">
          <a:spLocks noChangeArrowheads="1"/>
        </xdr:cNvSpPr>
      </xdr:nvSpPr>
      <xdr:spPr bwMode="auto">
        <a:xfrm>
          <a:off x="0" y="702945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0</xdr:colOff>
      <xdr:row>0</xdr:row>
      <xdr:rowOff>0</xdr:rowOff>
    </xdr:to>
    <xdr:sp macro="" textlink="">
      <xdr:nvSpPr>
        <xdr:cNvPr id="179390" name="text 1"/>
        <xdr:cNvSpPr txBox="1">
          <a:spLocks noChangeArrowheads="1"/>
        </xdr:cNvSpPr>
      </xdr:nvSpPr>
      <xdr:spPr bwMode="auto">
        <a:xfrm>
          <a:off x="0" y="0"/>
          <a:ext cx="66579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1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2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3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19050</xdr:rowOff>
    </xdr:to>
    <xdr:sp macro="" textlink="">
      <xdr:nvSpPr>
        <xdr:cNvPr id="179394" name="text 1"/>
        <xdr:cNvSpPr txBox="1">
          <a:spLocks noChangeArrowheads="1"/>
        </xdr:cNvSpPr>
      </xdr:nvSpPr>
      <xdr:spPr bwMode="auto">
        <a:xfrm>
          <a:off x="0" y="9525"/>
          <a:ext cx="6657975" cy="495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5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6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7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21</xdr:col>
      <xdr:colOff>0</xdr:colOff>
      <xdr:row>3</xdr:row>
      <xdr:rowOff>0</xdr:rowOff>
    </xdr:to>
    <xdr:sp macro="" textlink="">
      <xdr:nvSpPr>
        <xdr:cNvPr id="179398" name="text 1"/>
        <xdr:cNvSpPr txBox="1">
          <a:spLocks noChangeArrowheads="1"/>
        </xdr:cNvSpPr>
      </xdr:nvSpPr>
      <xdr:spPr bwMode="auto">
        <a:xfrm>
          <a:off x="0" y="9525"/>
          <a:ext cx="6657975" cy="476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                   S T A T I S T I K A</a:t>
          </a:r>
        </a:p>
        <a:p>
          <a:pPr algn="l" rtl="0">
            <a:defRPr sz="1000"/>
          </a:pPr>
          <a:r>
            <a:rPr lang="cs-CZ" sz="1400" b="0" i="0" u="none" strike="noStrike" baseline="0">
              <a:solidFill>
                <a:srgbClr val="000000"/>
              </a:solidFill>
              <a:latin typeface="Arial CE"/>
              <a:cs typeface="Arial CE"/>
            </a:rPr>
            <a:t>                         </a:t>
          </a:r>
          <a:r>
            <a:rPr lang="cs-CZ" sz="900" b="1" i="0" u="none" strike="noStrike" baseline="0">
              <a:solidFill>
                <a:srgbClr val="000000"/>
              </a:solidFill>
              <a:latin typeface="Arial CE"/>
              <a:cs typeface="Arial CE"/>
            </a:rPr>
            <a:t>odehraných utkání,vstřelených branek a udělených trestů - I.B třída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44989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14</xdr:col>
      <xdr:colOff>361950</xdr:colOff>
      <xdr:row>34</xdr:row>
      <xdr:rowOff>152400</xdr:rowOff>
    </xdr:to>
    <xdr:graphicFrame macro="">
      <xdr:nvGraphicFramePr>
        <xdr:cNvPr id="853180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34</xdr:row>
      <xdr:rowOff>152400</xdr:rowOff>
    </xdr:to>
    <xdr:graphicFrame macro="">
      <xdr:nvGraphicFramePr>
        <xdr:cNvPr id="854204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34</xdr:row>
      <xdr:rowOff>152400</xdr:rowOff>
    </xdr:to>
    <xdr:graphicFrame macro="">
      <xdr:nvGraphicFramePr>
        <xdr:cNvPr id="866491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0.017</cdr:x>
      <cdr:y>0.9295</cdr:y>
    </cdr:from>
    <cdr:to>
      <cdr:x>0.992</cdr:x>
      <cdr:y>0.93325</cdr:y>
    </cdr:to>
    <cdr:sp macro="" textlink="">
      <cdr:nvSpPr>
        <cdr:cNvPr id="11334" name="Line 7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5124" y="5232411"/>
          <a:ext cx="8896826" cy="211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16</xdr:col>
      <xdr:colOff>9525</xdr:colOff>
      <xdr:row>36</xdr:row>
      <xdr:rowOff>152400</xdr:rowOff>
    </xdr:to>
    <xdr:graphicFrame macro="">
      <xdr:nvGraphicFramePr>
        <xdr:cNvPr id="1267864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1104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9525</xdr:colOff>
      <xdr:row>34</xdr:row>
      <xdr:rowOff>152400</xdr:rowOff>
    </xdr:to>
    <xdr:graphicFrame macro="">
      <xdr:nvGraphicFramePr>
        <xdr:cNvPr id="2382911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0.434</cdr:x>
      <cdr:y>0.35775</cdr:y>
    </cdr:from>
    <cdr:to>
      <cdr:x>0.436</cdr:x>
      <cdr:y>0.35775</cdr:y>
    </cdr:to>
    <cdr:sp macro="" textlink="">
      <cdr:nvSpPr>
        <cdr:cNvPr id="11300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960228" y="2013873"/>
          <a:ext cx="1825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0.396</cdr:x>
      <cdr:y>0.3935</cdr:y>
    </cdr:from>
    <cdr:to>
      <cdr:x>0.408</cdr:x>
      <cdr:y>0.3935</cdr:y>
    </cdr:to>
    <cdr:sp macro="" textlink="">
      <cdr:nvSpPr>
        <cdr:cNvPr id="11302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613480" y="2215120"/>
          <a:ext cx="10950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1" name="AutoShape 47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5400000" flipV="1">
          <a:off x="7546334" y="1776036"/>
          <a:ext cx="0" cy="0"/>
        </a:xfrm>
        <a:prstGeom xmlns:a="http://schemas.openxmlformats.org/drawingml/2006/main" prst="curvedConnector3">
          <a:avLst>
            <a:gd name="adj1" fmla="val -5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0.827</cdr:x>
      <cdr:y>0.3155</cdr:y>
    </cdr:from>
    <cdr:to>
      <cdr:x>0.827</cdr:x>
      <cdr:y>0.3155</cdr:y>
    </cdr:to>
    <cdr:cxnSp macro="">
      <cdr:nvCxnSpPr>
        <cdr:cNvPr id="11315" name="AutoShape 5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 rot="16200000" flipV="1">
          <a:off x="7546334" y="1776036"/>
          <a:ext cx="0" cy="0"/>
        </a:xfrm>
        <a:prstGeom xmlns:a="http://schemas.openxmlformats.org/drawingml/2006/main" prst="curvedConnector5">
          <a:avLst>
            <a:gd name="adj1" fmla="val -16178273"/>
            <a:gd name="adj2" fmla="val 50023"/>
            <a:gd name="adj3" fmla="val 16278343"/>
          </a:avLst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  <cdr:relSizeAnchor xmlns:cdr="http://schemas.openxmlformats.org/drawingml/2006/chartDrawing">
    <cdr:from>
      <cdr:x>0.017</cdr:x>
      <cdr:y>0.9295</cdr:y>
    </cdr:from>
    <cdr:to>
      <cdr:x>0.992</cdr:x>
      <cdr:y>0.93325</cdr:y>
    </cdr:to>
    <cdr:sp macro="" textlink="">
      <cdr:nvSpPr>
        <cdr:cNvPr id="11334" name="Line 7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55124" y="5232411"/>
          <a:ext cx="8896826" cy="211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Z/FKT/A1213/losov&#225;n&#237;%20jaro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415%20Los%20podzim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ermíny"/>
      <sheetName val="List3"/>
    </sheetNames>
    <sheetDataSet>
      <sheetData sheetId="0"/>
      <sheetData sheetId="1">
        <row r="82">
          <cell r="O82" t="str">
            <v>23.03.</v>
          </cell>
        </row>
        <row r="83">
          <cell r="O83" t="str">
            <v>31.03.</v>
          </cell>
        </row>
        <row r="84">
          <cell r="O84" t="str">
            <v>06.04.</v>
          </cell>
        </row>
        <row r="85">
          <cell r="O85" t="str">
            <v>13.04.</v>
          </cell>
        </row>
        <row r="86">
          <cell r="O86" t="str">
            <v>21.04.</v>
          </cell>
        </row>
        <row r="87">
          <cell r="O87" t="str">
            <v>28.04.</v>
          </cell>
        </row>
        <row r="88">
          <cell r="O88" t="str">
            <v>05.05.</v>
          </cell>
        </row>
        <row r="89">
          <cell r="O89" t="str">
            <v>11.05.</v>
          </cell>
        </row>
        <row r="90">
          <cell r="O90" t="str">
            <v>19.05.</v>
          </cell>
        </row>
        <row r="91">
          <cell r="O91" t="str">
            <v>26.05.</v>
          </cell>
        </row>
        <row r="92">
          <cell r="O92" t="str">
            <v>02.06.</v>
          </cell>
        </row>
        <row r="93">
          <cell r="O93" t="str">
            <v>08.06.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os A1415"/>
      <sheetName val="Třebětice A1415"/>
    </sheetNames>
    <sheetDataSet>
      <sheetData sheetId="0" refreshError="1"/>
      <sheetData sheetId="1">
        <row r="3">
          <cell r="A3" t="str">
            <v>A3D0101</v>
          </cell>
          <cell r="B3" t="str">
            <v>Soběslav"B-Lomnice</v>
          </cell>
          <cell r="D3" t="str">
            <v>24.08.</v>
          </cell>
        </row>
        <row r="4">
          <cell r="A4" t="str">
            <v>A3D0102</v>
          </cell>
          <cell r="B4" t="str">
            <v>Suchdol-Č.Velenice</v>
          </cell>
          <cell r="D4" t="str">
            <v>24.08.</v>
          </cell>
        </row>
        <row r="5">
          <cell r="A5" t="str">
            <v>A3D0103</v>
          </cell>
          <cell r="B5" t="str">
            <v>Ledenice-N.Včelnice</v>
          </cell>
          <cell r="D5" t="str">
            <v>23.08.</v>
          </cell>
        </row>
        <row r="6">
          <cell r="A6" t="str">
            <v>A3D0104</v>
          </cell>
          <cell r="B6" t="str">
            <v>Třebětice-N.Bystřice</v>
          </cell>
          <cell r="D6" t="str">
            <v>24.08.</v>
          </cell>
        </row>
        <row r="7">
          <cell r="A7" t="str">
            <v>A3D0105</v>
          </cell>
          <cell r="B7" t="str">
            <v>Slavonice-Chlum</v>
          </cell>
          <cell r="D7" t="str">
            <v>23.08.</v>
          </cell>
        </row>
        <row r="8">
          <cell r="A8" t="str">
            <v>A3D0106</v>
          </cell>
          <cell r="B8" t="str">
            <v>Lišov-K.Řečice</v>
          </cell>
          <cell r="D8" t="str">
            <v>24.08.</v>
          </cell>
        </row>
        <row r="9">
          <cell r="A9" t="str">
            <v>A3D0107</v>
          </cell>
          <cell r="B9" t="str">
            <v>Ševětín-D.Bukovsko</v>
          </cell>
          <cell r="D9" t="str">
            <v>24.08.</v>
          </cell>
        </row>
        <row r="10">
          <cell r="A10" t="str">
            <v>A3D0201</v>
          </cell>
          <cell r="B10" t="str">
            <v>Lomnice-D.Bukovsko</v>
          </cell>
          <cell r="D10" t="str">
            <v>30.08.</v>
          </cell>
        </row>
        <row r="11">
          <cell r="A11" t="str">
            <v>A3D0202</v>
          </cell>
          <cell r="B11" t="str">
            <v>K.Řečice-Ševětín</v>
          </cell>
          <cell r="D11" t="str">
            <v>30.08.</v>
          </cell>
        </row>
        <row r="12">
          <cell r="A12" t="str">
            <v>A3D0203</v>
          </cell>
          <cell r="B12" t="str">
            <v>Chlum-Lišov</v>
          </cell>
          <cell r="D12" t="str">
            <v>30.08.</v>
          </cell>
        </row>
        <row r="13">
          <cell r="A13" t="str">
            <v>A3D0204</v>
          </cell>
          <cell r="B13" t="str">
            <v>N.Bystřice-Slavonice</v>
          </cell>
          <cell r="D13" t="str">
            <v>30.08.</v>
          </cell>
        </row>
        <row r="14">
          <cell r="A14" t="str">
            <v>A3D0205</v>
          </cell>
          <cell r="B14" t="str">
            <v>N.Včelnice-Třebětice</v>
          </cell>
          <cell r="D14" t="str">
            <v>30.08.</v>
          </cell>
        </row>
        <row r="15">
          <cell r="A15" t="str">
            <v>A3D0206</v>
          </cell>
          <cell r="B15" t="str">
            <v>Č.Velenice-Ledenice</v>
          </cell>
          <cell r="D15" t="str">
            <v>31.08.</v>
          </cell>
        </row>
        <row r="16">
          <cell r="A16" t="str">
            <v>A3D0207</v>
          </cell>
          <cell r="B16" t="str">
            <v>Soběslav"B-Suchdol</v>
          </cell>
          <cell r="D16" t="str">
            <v>31.08.</v>
          </cell>
        </row>
        <row r="17">
          <cell r="A17" t="str">
            <v>A3D0301</v>
          </cell>
          <cell r="B17" t="str">
            <v>Suchdol-Lomnice</v>
          </cell>
          <cell r="D17" t="str">
            <v>07.09.</v>
          </cell>
        </row>
        <row r="18">
          <cell r="A18" t="str">
            <v>A3D0302</v>
          </cell>
          <cell r="B18" t="str">
            <v>Ledenice-Soběslav"B</v>
          </cell>
          <cell r="D18" t="str">
            <v>06.09.</v>
          </cell>
        </row>
        <row r="19">
          <cell r="A19" t="str">
            <v>A3D0303</v>
          </cell>
          <cell r="B19" t="str">
            <v>Třebětice-Č.Velenice</v>
          </cell>
          <cell r="D19" t="str">
            <v>07.09.</v>
          </cell>
        </row>
        <row r="20">
          <cell r="A20" t="str">
            <v>A3D0304</v>
          </cell>
          <cell r="B20" t="str">
            <v>Slavonice-N.Včelnice</v>
          </cell>
          <cell r="D20" t="str">
            <v>06.09.</v>
          </cell>
        </row>
        <row r="21">
          <cell r="A21" t="str">
            <v>A3D0305</v>
          </cell>
          <cell r="B21" t="str">
            <v>Lišov-N.Bystřice</v>
          </cell>
          <cell r="D21" t="str">
            <v>07.09.</v>
          </cell>
        </row>
        <row r="22">
          <cell r="A22" t="str">
            <v>A3D0306</v>
          </cell>
          <cell r="B22" t="str">
            <v>Ševětín-Chlum</v>
          </cell>
          <cell r="D22" t="str">
            <v>06.09.</v>
          </cell>
        </row>
        <row r="23">
          <cell r="A23" t="str">
            <v>A3D0307</v>
          </cell>
          <cell r="B23" t="str">
            <v>D.Bukovsko-K.Řečice</v>
          </cell>
          <cell r="D23" t="str">
            <v>06.09.</v>
          </cell>
        </row>
        <row r="24">
          <cell r="A24" t="str">
            <v>A3D0401</v>
          </cell>
          <cell r="B24" t="str">
            <v>Lomnice-K.Řečice</v>
          </cell>
          <cell r="D24" t="str">
            <v>13.09.</v>
          </cell>
        </row>
        <row r="25">
          <cell r="A25" t="str">
            <v>A3D0402</v>
          </cell>
          <cell r="B25" t="str">
            <v>Chlum-D.Bukovsko</v>
          </cell>
          <cell r="D25" t="str">
            <v>13.09.</v>
          </cell>
        </row>
        <row r="26">
          <cell r="A26" t="str">
            <v>A3D0403</v>
          </cell>
          <cell r="B26" t="str">
            <v>N.Bystřice-Ševětín</v>
          </cell>
          <cell r="D26" t="str">
            <v>13.09.</v>
          </cell>
        </row>
        <row r="27">
          <cell r="A27" t="str">
            <v>A3D0404</v>
          </cell>
          <cell r="B27" t="str">
            <v>N.Včelnice-Lišov</v>
          </cell>
          <cell r="D27" t="str">
            <v>13.09.</v>
          </cell>
        </row>
        <row r="28">
          <cell r="A28" t="str">
            <v>A3D0405</v>
          </cell>
          <cell r="B28" t="str">
            <v>Č.Velenice-Slavonice</v>
          </cell>
          <cell r="D28" t="str">
            <v>14.09.</v>
          </cell>
        </row>
        <row r="29">
          <cell r="A29" t="str">
            <v>A3D0406</v>
          </cell>
          <cell r="B29" t="str">
            <v>Soběslav"B-Třebětice</v>
          </cell>
          <cell r="D29" t="str">
            <v>14.09.</v>
          </cell>
        </row>
        <row r="30">
          <cell r="A30" t="str">
            <v>A3D0407</v>
          </cell>
          <cell r="B30" t="str">
            <v>Suchdol-Ledenice</v>
          </cell>
          <cell r="D30" t="str">
            <v>14.09.</v>
          </cell>
        </row>
        <row r="31">
          <cell r="A31" t="str">
            <v>A3D0501</v>
          </cell>
          <cell r="B31" t="str">
            <v>Ledenice-Lomnice</v>
          </cell>
          <cell r="D31" t="str">
            <v>20.09.</v>
          </cell>
        </row>
        <row r="32">
          <cell r="A32" t="str">
            <v>A3D0502</v>
          </cell>
          <cell r="B32" t="str">
            <v>Třebětice-Suchdol</v>
          </cell>
          <cell r="D32" t="str">
            <v>21.09.</v>
          </cell>
        </row>
        <row r="33">
          <cell r="A33" t="str">
            <v>A3D0503</v>
          </cell>
          <cell r="B33" t="str">
            <v>Slavonice-Soběslav"B</v>
          </cell>
          <cell r="D33" t="str">
            <v>20.09.</v>
          </cell>
        </row>
        <row r="34">
          <cell r="A34" t="str">
            <v>A3D0504</v>
          </cell>
          <cell r="B34" t="str">
            <v>Lišov-Č.Velenice</v>
          </cell>
          <cell r="D34" t="str">
            <v>21.09.</v>
          </cell>
        </row>
        <row r="35">
          <cell r="A35" t="str">
            <v>A3D0505</v>
          </cell>
          <cell r="B35" t="str">
            <v>Ševětín-N.Včelnice</v>
          </cell>
          <cell r="D35" t="str">
            <v>20.09.</v>
          </cell>
        </row>
        <row r="36">
          <cell r="A36" t="str">
            <v>A3D0506</v>
          </cell>
          <cell r="B36" t="str">
            <v>D.Bukovsko-N.Bystřice</v>
          </cell>
          <cell r="D36" t="str">
            <v>20.09.</v>
          </cell>
        </row>
        <row r="37">
          <cell r="A37" t="str">
            <v>A3D0507</v>
          </cell>
          <cell r="B37" t="str">
            <v>K.Řečice-Chlum</v>
          </cell>
          <cell r="D37" t="str">
            <v>20.09.</v>
          </cell>
        </row>
        <row r="38">
          <cell r="A38" t="str">
            <v>A3D0601</v>
          </cell>
          <cell r="B38" t="str">
            <v>Lomnice-Chlum</v>
          </cell>
          <cell r="D38" t="str">
            <v>27.09.</v>
          </cell>
        </row>
        <row r="39">
          <cell r="A39" t="str">
            <v>A3D0602</v>
          </cell>
          <cell r="B39" t="str">
            <v>N.Bystřice-K.Řečice</v>
          </cell>
          <cell r="D39" t="str">
            <v>27.09.</v>
          </cell>
        </row>
        <row r="40">
          <cell r="A40" t="str">
            <v>A3D0603</v>
          </cell>
          <cell r="B40" t="str">
            <v>N.Včelnice-D.Bukovsko</v>
          </cell>
          <cell r="D40" t="str">
            <v>27.09.</v>
          </cell>
        </row>
        <row r="41">
          <cell r="A41" t="str">
            <v>A3D0604</v>
          </cell>
          <cell r="B41" t="str">
            <v>Č.Velenice-Ševětín</v>
          </cell>
          <cell r="D41" t="str">
            <v>28.09.</v>
          </cell>
        </row>
        <row r="42">
          <cell r="A42" t="str">
            <v>A3D0605</v>
          </cell>
          <cell r="B42" t="str">
            <v>Soběslav"B-Lišov</v>
          </cell>
          <cell r="D42" t="str">
            <v>28.09.</v>
          </cell>
        </row>
        <row r="43">
          <cell r="A43" t="str">
            <v>A3D0606</v>
          </cell>
          <cell r="B43" t="str">
            <v>Suchdol-Slavonice</v>
          </cell>
          <cell r="D43" t="str">
            <v>28.09.</v>
          </cell>
        </row>
        <row r="44">
          <cell r="A44" t="str">
            <v>A3D0607</v>
          </cell>
          <cell r="B44" t="str">
            <v>Ledenice-Třebětice</v>
          </cell>
          <cell r="D44" t="str">
            <v>27.09.</v>
          </cell>
        </row>
        <row r="45">
          <cell r="A45" t="str">
            <v>A3D0701</v>
          </cell>
          <cell r="B45" t="str">
            <v>Třebětice-Lomnice</v>
          </cell>
          <cell r="D45" t="str">
            <v>05.10.</v>
          </cell>
        </row>
        <row r="46">
          <cell r="A46" t="str">
            <v>A3D0702</v>
          </cell>
          <cell r="B46" t="str">
            <v>Slavonice-Ledenice</v>
          </cell>
          <cell r="D46" t="str">
            <v>04.10.</v>
          </cell>
        </row>
        <row r="47">
          <cell r="A47" t="str">
            <v>A3D0703</v>
          </cell>
          <cell r="B47" t="str">
            <v>Lišov-Suchdol</v>
          </cell>
          <cell r="D47" t="str">
            <v>05.10.</v>
          </cell>
        </row>
        <row r="48">
          <cell r="A48" t="str">
            <v>A3D0704</v>
          </cell>
          <cell r="B48" t="str">
            <v>Ševětín-Soběslav"B</v>
          </cell>
          <cell r="D48" t="str">
            <v>04.10.</v>
          </cell>
        </row>
        <row r="49">
          <cell r="A49" t="str">
            <v>A3D0705</v>
          </cell>
          <cell r="B49" t="str">
            <v>D.Bukovsko-Č.Velenice</v>
          </cell>
          <cell r="D49" t="str">
            <v>04.10.</v>
          </cell>
        </row>
        <row r="50">
          <cell r="A50" t="str">
            <v>A3D0706</v>
          </cell>
          <cell r="B50" t="str">
            <v>K.Řečice-N.Včelnice</v>
          </cell>
          <cell r="D50" t="str">
            <v>04.10.</v>
          </cell>
        </row>
        <row r="51">
          <cell r="A51" t="str">
            <v>A3D0707</v>
          </cell>
          <cell r="B51" t="str">
            <v>Chlum-N.Bystřice</v>
          </cell>
          <cell r="D51" t="str">
            <v>04.10.</v>
          </cell>
        </row>
        <row r="52">
          <cell r="A52" t="str">
            <v>A3D0801</v>
          </cell>
          <cell r="B52" t="str">
            <v>Lomnice-N.Bystřice</v>
          </cell>
          <cell r="D52" t="str">
            <v>11.10.</v>
          </cell>
        </row>
        <row r="53">
          <cell r="A53" t="str">
            <v>A3D0802</v>
          </cell>
          <cell r="B53" t="str">
            <v>N.Včelnice-Chlum</v>
          </cell>
          <cell r="D53" t="str">
            <v>11.10.</v>
          </cell>
        </row>
        <row r="54">
          <cell r="A54" t="str">
            <v>A3D0803</v>
          </cell>
          <cell r="B54" t="str">
            <v>Č.Velenice-K.Řečice</v>
          </cell>
          <cell r="D54" t="str">
            <v>12.10.</v>
          </cell>
        </row>
        <row r="55">
          <cell r="A55" t="str">
            <v>A3D0804</v>
          </cell>
          <cell r="B55" t="str">
            <v>Soběslav"B-D.Bukovsko</v>
          </cell>
          <cell r="D55" t="str">
            <v>12.10.</v>
          </cell>
        </row>
        <row r="56">
          <cell r="A56" t="str">
            <v>A3D0805</v>
          </cell>
          <cell r="B56" t="str">
            <v>Suchdol-Ševětín</v>
          </cell>
          <cell r="D56" t="str">
            <v>12.10.</v>
          </cell>
        </row>
        <row r="57">
          <cell r="A57" t="str">
            <v>A3D0806</v>
          </cell>
          <cell r="B57" t="str">
            <v>Ledenice-Lišov</v>
          </cell>
          <cell r="D57" t="str">
            <v>11.10.</v>
          </cell>
        </row>
        <row r="58">
          <cell r="A58" t="str">
            <v>A3D0807</v>
          </cell>
          <cell r="B58" t="str">
            <v>Třebětice-Slavonice</v>
          </cell>
          <cell r="D58" t="str">
            <v>12.10.</v>
          </cell>
        </row>
        <row r="59">
          <cell r="A59" t="str">
            <v>A3D0901</v>
          </cell>
          <cell r="B59" t="str">
            <v>Slavonice-Lomnice</v>
          </cell>
          <cell r="D59" t="str">
            <v>18.10.</v>
          </cell>
        </row>
        <row r="60">
          <cell r="A60" t="str">
            <v>A3D0902</v>
          </cell>
          <cell r="B60" t="str">
            <v>Lišov-Třebětice</v>
          </cell>
          <cell r="D60" t="str">
            <v>19.10.</v>
          </cell>
        </row>
        <row r="61">
          <cell r="A61" t="str">
            <v>A3D0903</v>
          </cell>
          <cell r="B61" t="str">
            <v>Ševětín-Ledenice</v>
          </cell>
          <cell r="D61" t="str">
            <v>18.10.</v>
          </cell>
        </row>
        <row r="62">
          <cell r="A62" t="str">
            <v>A3D0904</v>
          </cell>
          <cell r="B62" t="str">
            <v>D.Bukovsko-Suchdol</v>
          </cell>
          <cell r="D62" t="str">
            <v>18.10.</v>
          </cell>
        </row>
        <row r="63">
          <cell r="A63" t="str">
            <v>A3D0905</v>
          </cell>
          <cell r="B63" t="str">
            <v>K.Řečice-Soběslav"B</v>
          </cell>
          <cell r="D63" t="str">
            <v>18.10.</v>
          </cell>
        </row>
        <row r="64">
          <cell r="A64" t="str">
            <v>A3D0906</v>
          </cell>
          <cell r="B64" t="str">
            <v>Chlum-Č.Velenice</v>
          </cell>
          <cell r="D64" t="str">
            <v>18.10.</v>
          </cell>
        </row>
        <row r="65">
          <cell r="A65" t="str">
            <v>A3D0907</v>
          </cell>
          <cell r="B65" t="str">
            <v>N.Bystřice-N.Včelnice</v>
          </cell>
          <cell r="D65" t="str">
            <v>18.10.</v>
          </cell>
        </row>
        <row r="66">
          <cell r="A66" t="str">
            <v>A3D1001</v>
          </cell>
          <cell r="B66" t="str">
            <v>Lomnice-N.Včelnice</v>
          </cell>
          <cell r="D66" t="str">
            <v>25.10.</v>
          </cell>
        </row>
        <row r="67">
          <cell r="A67" t="str">
            <v>A3D1002</v>
          </cell>
          <cell r="B67" t="str">
            <v>Č.Velenice-N.Bystřice</v>
          </cell>
          <cell r="D67" t="str">
            <v>26.10.</v>
          </cell>
        </row>
        <row r="68">
          <cell r="A68" t="str">
            <v>A3D1003</v>
          </cell>
          <cell r="B68" t="str">
            <v>Soběslav"B-Chlum</v>
          </cell>
          <cell r="D68" t="str">
            <v>26.10.</v>
          </cell>
        </row>
        <row r="69">
          <cell r="A69" t="str">
            <v>A3D1004</v>
          </cell>
          <cell r="B69" t="str">
            <v>Suchdol-K.Řečice</v>
          </cell>
          <cell r="D69" t="str">
            <v>26.10.</v>
          </cell>
        </row>
        <row r="70">
          <cell r="A70" t="str">
            <v>A3D1005</v>
          </cell>
          <cell r="B70" t="str">
            <v>Ledenice-D.Bukovsko</v>
          </cell>
          <cell r="D70" t="str">
            <v>25.10.</v>
          </cell>
        </row>
        <row r="71">
          <cell r="A71" t="str">
            <v>A3D1006</v>
          </cell>
          <cell r="B71" t="str">
            <v>Třebětice-Ševětín</v>
          </cell>
          <cell r="D71" t="str">
            <v>26.10.</v>
          </cell>
        </row>
        <row r="72">
          <cell r="A72" t="str">
            <v>A3D1007</v>
          </cell>
          <cell r="B72" t="str">
            <v>Slavonice-Lišov</v>
          </cell>
          <cell r="D72" t="str">
            <v>25.10.</v>
          </cell>
        </row>
        <row r="73">
          <cell r="A73" t="str">
            <v>A3D1101</v>
          </cell>
          <cell r="B73" t="str">
            <v>Lišov-Lomnice</v>
          </cell>
          <cell r="D73" t="str">
            <v>02.11.</v>
          </cell>
        </row>
        <row r="74">
          <cell r="A74" t="str">
            <v>A3D1102</v>
          </cell>
          <cell r="B74" t="str">
            <v>Ševětín-Slavonice</v>
          </cell>
          <cell r="D74" t="str">
            <v>01.11.</v>
          </cell>
        </row>
        <row r="75">
          <cell r="A75" t="str">
            <v>A3D1103</v>
          </cell>
          <cell r="B75" t="str">
            <v>D.Bukovsko-Třebětice</v>
          </cell>
          <cell r="D75" t="str">
            <v>01.11.</v>
          </cell>
        </row>
        <row r="76">
          <cell r="A76" t="str">
            <v>A3D1104</v>
          </cell>
          <cell r="B76" t="str">
            <v>K.Řečice-Ledenice</v>
          </cell>
          <cell r="D76" t="str">
            <v>01.11.</v>
          </cell>
        </row>
        <row r="77">
          <cell r="A77" t="str">
            <v>A3D1105</v>
          </cell>
          <cell r="B77" t="str">
            <v>Chlum-Suchdol</v>
          </cell>
          <cell r="D77" t="str">
            <v>01.11.</v>
          </cell>
        </row>
        <row r="78">
          <cell r="A78" t="str">
            <v>A3D1106</v>
          </cell>
          <cell r="B78" t="str">
            <v>N.Bystřice-Soběslav"B</v>
          </cell>
          <cell r="D78" t="str">
            <v>01.11.</v>
          </cell>
        </row>
        <row r="79">
          <cell r="A79" t="str">
            <v>A3D1107</v>
          </cell>
          <cell r="B79" t="str">
            <v>N.Včelnice-Č.Velenice</v>
          </cell>
          <cell r="D79" t="str">
            <v>01.11.</v>
          </cell>
        </row>
        <row r="80">
          <cell r="A80" t="str">
            <v>A3D1201</v>
          </cell>
          <cell r="B80" t="str">
            <v>Lomnice-Č.Velenice</v>
          </cell>
          <cell r="D80" t="str">
            <v>08.11.</v>
          </cell>
        </row>
        <row r="81">
          <cell r="A81" t="str">
            <v>A3D1202</v>
          </cell>
          <cell r="B81" t="str">
            <v>Soběslav"B-N.Včelnice</v>
          </cell>
          <cell r="D81" t="str">
            <v>09.11.</v>
          </cell>
        </row>
        <row r="82">
          <cell r="A82" t="str">
            <v>A3D1203</v>
          </cell>
          <cell r="B82" t="str">
            <v>Suchdol-N.Bystřice</v>
          </cell>
          <cell r="D82" t="str">
            <v>09.11.</v>
          </cell>
        </row>
        <row r="83">
          <cell r="A83" t="str">
            <v>A3D1204</v>
          </cell>
          <cell r="B83" t="str">
            <v>Ledenice-Chlum</v>
          </cell>
          <cell r="D83" t="str">
            <v>08.11.</v>
          </cell>
        </row>
        <row r="84">
          <cell r="A84" t="str">
            <v>A3D1205</v>
          </cell>
          <cell r="B84" t="str">
            <v>Třebětice-K.Řečice</v>
          </cell>
          <cell r="D84" t="str">
            <v>09.11.</v>
          </cell>
        </row>
        <row r="85">
          <cell r="A85" t="str">
            <v>A3D1206</v>
          </cell>
          <cell r="B85" t="str">
            <v>Slavonice-D.Bukovsko</v>
          </cell>
          <cell r="D85" t="str">
            <v>08.11.</v>
          </cell>
        </row>
        <row r="86">
          <cell r="A86" t="str">
            <v>A3D1207</v>
          </cell>
          <cell r="B86" t="str">
            <v>Lišov-Ševětín</v>
          </cell>
          <cell r="D86" t="str">
            <v>09.11.</v>
          </cell>
        </row>
        <row r="87">
          <cell r="A87" t="str">
            <v>A3D1301</v>
          </cell>
          <cell r="B87" t="str">
            <v>Lomnice-Ševětín</v>
          </cell>
          <cell r="D87" t="str">
            <v>17.08.</v>
          </cell>
        </row>
        <row r="88">
          <cell r="A88" t="str">
            <v>A3D1302</v>
          </cell>
          <cell r="B88" t="str">
            <v>D.Bukovsko-Lišov</v>
          </cell>
          <cell r="D88" t="str">
            <v>16.08.</v>
          </cell>
        </row>
        <row r="89">
          <cell r="A89" t="str">
            <v>A3D1303</v>
          </cell>
          <cell r="B89" t="str">
            <v>K.Řečice-Slavonice</v>
          </cell>
          <cell r="D89" t="str">
            <v>16.08.</v>
          </cell>
        </row>
        <row r="90">
          <cell r="A90" t="str">
            <v>A3D1304</v>
          </cell>
          <cell r="B90" t="str">
            <v>Chlum-Třebětice</v>
          </cell>
          <cell r="D90" t="str">
            <v>16.08.</v>
          </cell>
        </row>
        <row r="91">
          <cell r="A91" t="str">
            <v>A3D1305</v>
          </cell>
          <cell r="B91" t="str">
            <v>N.Bystřice-Ledenice</v>
          </cell>
          <cell r="D91" t="str">
            <v>16.08.</v>
          </cell>
        </row>
        <row r="92">
          <cell r="A92" t="str">
            <v>A3D1306</v>
          </cell>
          <cell r="B92" t="str">
            <v>N.Včelnice-Suchdol</v>
          </cell>
          <cell r="D92" t="str">
            <v>16.08.</v>
          </cell>
        </row>
        <row r="93">
          <cell r="A93" t="str">
            <v>A3D1307</v>
          </cell>
          <cell r="B93" t="str">
            <v>Č.Velenice-Soběslav"B</v>
          </cell>
          <cell r="D93" t="str">
            <v>17.08.</v>
          </cell>
        </row>
        <row r="94">
          <cell r="A94" t="str">
            <v>A3D1301</v>
          </cell>
          <cell r="B94" t="str">
            <v>Lomnice-Ševětín</v>
          </cell>
          <cell r="D94" t="str">
            <v>17.08.</v>
          </cell>
        </row>
        <row r="95">
          <cell r="A95" t="str">
            <v>A3D1302</v>
          </cell>
          <cell r="B95" t="str">
            <v>D.Bukovsko-Lišov</v>
          </cell>
          <cell r="D95" t="str">
            <v>16.08.</v>
          </cell>
        </row>
        <row r="96">
          <cell r="A96" t="str">
            <v>A3D1303</v>
          </cell>
          <cell r="B96" t="str">
            <v>K.Řečice-Slavonice</v>
          </cell>
          <cell r="D96" t="str">
            <v>16.08.</v>
          </cell>
        </row>
        <row r="97">
          <cell r="A97" t="str">
            <v>A3D1304</v>
          </cell>
          <cell r="B97" t="str">
            <v>Chlum-Třebětice</v>
          </cell>
          <cell r="D97" t="str">
            <v>16.08.</v>
          </cell>
        </row>
        <row r="98">
          <cell r="A98" t="str">
            <v>A3D1305</v>
          </cell>
          <cell r="B98" t="str">
            <v>N.Bystřice-Ledenice</v>
          </cell>
          <cell r="D98" t="str">
            <v>16.08.</v>
          </cell>
        </row>
        <row r="99">
          <cell r="A99" t="str">
            <v>A3D1306</v>
          </cell>
          <cell r="B99" t="str">
            <v>N.Včelnice-Suchdol</v>
          </cell>
          <cell r="D99" t="str">
            <v>16.08.</v>
          </cell>
        </row>
        <row r="100">
          <cell r="A100" t="str">
            <v>A3D1307</v>
          </cell>
          <cell r="B100" t="str">
            <v>Č.Velenice-Soběslav"B</v>
          </cell>
          <cell r="D100" t="str">
            <v>17.08.</v>
          </cell>
        </row>
      </sheetData>
      <sheetData sheetId="2" refreshError="1"/>
    </sheetDataSet>
  </externalBook>
</externalLink>
</file>

<file path=xl/queryTables/queryTable1.xml><?xml version="1.0" encoding="utf-8"?>
<queryTable xmlns="http://schemas.openxmlformats.org/spreadsheetml/2006/main" name="ExterníData_1" growShrinkType="overwriteClear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ExterníData_1" growShrinkType="overwriteClear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11"/>
  </sheetPr>
  <dimension ref="A1:CW358"/>
  <sheetViews>
    <sheetView workbookViewId="0">
      <pane xSplit="2" ySplit="2" topLeftCell="C15" activePane="bottomRight" state="frozen"/>
      <selection pane="topRight" activeCell="C1" sqref="C1"/>
      <selection pane="bottomLeft" activeCell="A6" sqref="A6"/>
      <selection pane="bottomRight" activeCell="BX4" sqref="BX4:CD36"/>
    </sheetView>
  </sheetViews>
  <sheetFormatPr defaultRowHeight="12.75" x14ac:dyDescent="0.2"/>
  <cols>
    <col min="1" max="1" width="2.85546875" customWidth="1"/>
    <col min="2" max="2" width="14.7109375" customWidth="1"/>
    <col min="3" max="6" width="3.7109375" customWidth="1"/>
    <col min="7" max="7" width="4" customWidth="1"/>
    <col min="8" max="14" width="3.7109375" customWidth="1"/>
    <col min="15" max="15" width="3.7109375" style="1" customWidth="1"/>
    <col min="16" max="16" width="5" style="28" customWidth="1"/>
    <col min="17" max="25" width="3.7109375" customWidth="1"/>
    <col min="26" max="26" width="3.28515625" customWidth="1"/>
    <col min="27" max="29" width="3.7109375" customWidth="1"/>
    <col min="30" max="30" width="5" style="28" customWidth="1"/>
    <col min="31" max="43" width="3.7109375" style="28" customWidth="1"/>
    <col min="44" max="44" width="5" style="28" customWidth="1"/>
    <col min="45" max="57" width="3.7109375" customWidth="1"/>
    <col min="58" max="58" width="5" customWidth="1"/>
    <col min="59" max="71" width="3.7109375" customWidth="1"/>
    <col min="72" max="72" width="5" customWidth="1"/>
    <col min="73" max="73" width="3.7109375" style="96" customWidth="1"/>
    <col min="74" max="74" width="3.7109375" customWidth="1"/>
    <col min="75" max="75" width="11.42578125" customWidth="1"/>
    <col min="76" max="82" width="3.7109375" customWidth="1"/>
    <col min="83" max="83" width="6.5703125" bestFit="1" customWidth="1"/>
    <col min="84" max="84" width="0.85546875" customWidth="1"/>
    <col min="85" max="85" width="10.28515625" style="611" customWidth="1"/>
    <col min="86" max="92" width="3.7109375" style="611" customWidth="1"/>
    <col min="93" max="93" width="0.85546875" customWidth="1"/>
    <col min="94" max="94" width="10.5703125" customWidth="1"/>
    <col min="95" max="197" width="3.7109375" customWidth="1"/>
  </cols>
  <sheetData>
    <row r="1" spans="1:101" s="6" customFormat="1" ht="11.25" x14ac:dyDescent="0.2">
      <c r="A1" s="57" t="s">
        <v>16</v>
      </c>
      <c r="B1" s="337" t="s">
        <v>649</v>
      </c>
      <c r="C1" s="949" t="s">
        <v>20</v>
      </c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51"/>
      <c r="Q1" s="949" t="s">
        <v>21</v>
      </c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51"/>
      <c r="AE1" s="952" t="s">
        <v>0</v>
      </c>
      <c r="AF1" s="949"/>
      <c r="AG1" s="949"/>
      <c r="AH1" s="949"/>
      <c r="AI1" s="949"/>
      <c r="AJ1" s="949"/>
      <c r="AK1" s="949"/>
      <c r="AL1" s="949"/>
      <c r="AM1" s="949"/>
      <c r="AN1" s="949"/>
      <c r="AO1" s="949"/>
      <c r="AP1" s="949"/>
      <c r="AQ1" s="949"/>
      <c r="AR1" s="951"/>
      <c r="AS1" s="949" t="s">
        <v>22</v>
      </c>
      <c r="AT1" s="949"/>
      <c r="AU1" s="949"/>
      <c r="AV1" s="949"/>
      <c r="AW1" s="949"/>
      <c r="AX1" s="949"/>
      <c r="AY1" s="949"/>
      <c r="AZ1" s="949"/>
      <c r="BA1" s="949"/>
      <c r="BB1" s="949"/>
      <c r="BC1" s="949"/>
      <c r="BD1" s="949"/>
      <c r="BE1" s="949"/>
      <c r="BF1" s="951"/>
      <c r="BG1" s="949" t="s">
        <v>13</v>
      </c>
      <c r="BH1" s="949"/>
      <c r="BI1" s="949"/>
      <c r="BJ1" s="949"/>
      <c r="BK1" s="949"/>
      <c r="BL1" s="949"/>
      <c r="BM1" s="949"/>
      <c r="BN1" s="949"/>
      <c r="BO1" s="949"/>
      <c r="BP1" s="949"/>
      <c r="BQ1" s="949"/>
      <c r="BR1" s="949"/>
      <c r="BS1" s="949"/>
      <c r="BT1" s="949"/>
      <c r="BU1" s="57"/>
      <c r="BW1" s="100" t="str">
        <f>B1</f>
        <v>2014/2015</v>
      </c>
      <c r="CE1" s="6" t="s">
        <v>557</v>
      </c>
      <c r="CG1" s="602" t="str">
        <f>B2</f>
        <v>Podzim 2014</v>
      </c>
      <c r="CH1" s="602"/>
      <c r="CI1" s="602"/>
      <c r="CJ1" s="602"/>
      <c r="CK1" s="602"/>
      <c r="CL1" s="602"/>
      <c r="CM1" s="602"/>
      <c r="CN1" s="602"/>
      <c r="CP1" s="6" t="str">
        <f>B39</f>
        <v>Jaro 2015</v>
      </c>
    </row>
    <row r="2" spans="1:101" s="6" customFormat="1" ht="11.25" x14ac:dyDescent="0.2">
      <c r="B2" s="65" t="s">
        <v>643</v>
      </c>
      <c r="C2" s="950" t="s">
        <v>683</v>
      </c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P2" s="950"/>
      <c r="Q2" s="950"/>
      <c r="R2" s="950"/>
      <c r="S2" s="950"/>
      <c r="T2" s="950"/>
      <c r="U2" s="950"/>
      <c r="V2" s="950"/>
      <c r="W2" s="950"/>
      <c r="X2" s="950"/>
      <c r="Y2" s="950"/>
      <c r="Z2" s="950"/>
      <c r="AA2" s="950"/>
      <c r="AB2" s="950"/>
      <c r="AC2" s="950"/>
      <c r="AD2" s="950"/>
      <c r="AE2" s="950"/>
      <c r="AF2" s="950"/>
      <c r="AG2" s="950"/>
      <c r="AH2" s="950"/>
      <c r="AI2" s="950"/>
      <c r="AJ2" s="950"/>
      <c r="AK2" s="950"/>
      <c r="AL2" s="950"/>
      <c r="AM2" s="950"/>
      <c r="AN2" s="950"/>
      <c r="AO2" s="950"/>
      <c r="AP2" s="950"/>
      <c r="AQ2" s="950"/>
      <c r="AR2" s="950"/>
      <c r="AS2" s="950"/>
      <c r="AT2" s="950"/>
      <c r="AU2" s="950"/>
      <c r="AV2" s="950"/>
      <c r="AW2" s="950"/>
      <c r="AX2" s="950"/>
      <c r="AY2" s="950"/>
      <c r="AZ2" s="950"/>
      <c r="BA2" s="950"/>
      <c r="BB2" s="950"/>
      <c r="BC2" s="950"/>
      <c r="BD2" s="950"/>
      <c r="BE2" s="950"/>
      <c r="BF2" s="950"/>
      <c r="BG2" s="950"/>
      <c r="BH2" s="950"/>
      <c r="BI2" s="950"/>
      <c r="BJ2" s="950"/>
      <c r="BK2" s="950"/>
      <c r="BL2" s="950"/>
      <c r="BM2" s="950"/>
      <c r="BN2" s="950"/>
      <c r="BO2" s="950"/>
      <c r="BP2" s="950"/>
      <c r="BQ2" s="950"/>
      <c r="BR2" s="950"/>
      <c r="BS2" s="950"/>
      <c r="BT2" s="950"/>
      <c r="BU2" s="57" t="s">
        <v>49</v>
      </c>
      <c r="BX2" s="6" t="s">
        <v>401</v>
      </c>
      <c r="BY2" s="6" t="s">
        <v>552</v>
      </c>
      <c r="BZ2" s="6" t="s">
        <v>553</v>
      </c>
      <c r="CA2" s="6" t="s">
        <v>194</v>
      </c>
      <c r="CB2" s="6" t="s">
        <v>8</v>
      </c>
      <c r="CC2" s="6" t="s">
        <v>103</v>
      </c>
      <c r="CD2" s="6" t="s">
        <v>554</v>
      </c>
      <c r="CG2" s="602"/>
      <c r="CH2" s="602"/>
      <c r="CI2" s="602"/>
      <c r="CJ2" s="602"/>
      <c r="CK2" s="602"/>
      <c r="CL2" s="602"/>
      <c r="CM2" s="602"/>
      <c r="CN2" s="602"/>
    </row>
    <row r="3" spans="1:101" ht="13.5" thickBot="1" x14ac:dyDescent="0.25">
      <c r="A3" s="2"/>
      <c r="B3" s="60" t="s">
        <v>24</v>
      </c>
      <c r="C3" s="61">
        <v>1</v>
      </c>
      <c r="D3" s="61">
        <v>2</v>
      </c>
      <c r="E3" s="61">
        <v>3</v>
      </c>
      <c r="F3" s="61">
        <v>4</v>
      </c>
      <c r="G3" s="61">
        <v>5</v>
      </c>
      <c r="H3" s="61">
        <v>6</v>
      </c>
      <c r="I3" s="61">
        <v>7</v>
      </c>
      <c r="J3" s="61">
        <v>8</v>
      </c>
      <c r="K3" s="61">
        <v>9</v>
      </c>
      <c r="L3" s="61">
        <v>10</v>
      </c>
      <c r="M3" s="61">
        <v>11</v>
      </c>
      <c r="N3" s="61">
        <v>12</v>
      </c>
      <c r="O3" s="61">
        <v>13</v>
      </c>
      <c r="P3" s="62" t="s">
        <v>19</v>
      </c>
      <c r="Q3" s="61">
        <v>1</v>
      </c>
      <c r="R3" s="61">
        <v>2</v>
      </c>
      <c r="S3" s="61">
        <v>3</v>
      </c>
      <c r="T3" s="61">
        <v>4</v>
      </c>
      <c r="U3" s="61">
        <v>5</v>
      </c>
      <c r="V3" s="61">
        <v>6</v>
      </c>
      <c r="W3" s="61">
        <v>7</v>
      </c>
      <c r="X3" s="61">
        <v>8</v>
      </c>
      <c r="Y3" s="61">
        <v>9</v>
      </c>
      <c r="Z3" s="61">
        <v>10</v>
      </c>
      <c r="AA3" s="61">
        <v>11</v>
      </c>
      <c r="AB3" s="61">
        <v>12</v>
      </c>
      <c r="AC3" s="61">
        <v>13</v>
      </c>
      <c r="AD3" s="62" t="s">
        <v>19</v>
      </c>
      <c r="AE3" s="61">
        <v>1</v>
      </c>
      <c r="AF3" s="61">
        <v>2</v>
      </c>
      <c r="AG3" s="61">
        <v>3</v>
      </c>
      <c r="AH3" s="61">
        <v>4</v>
      </c>
      <c r="AI3" s="61">
        <v>5</v>
      </c>
      <c r="AJ3" s="61">
        <v>6</v>
      </c>
      <c r="AK3" s="61">
        <v>7</v>
      </c>
      <c r="AL3" s="61">
        <v>8</v>
      </c>
      <c r="AM3" s="61">
        <v>9</v>
      </c>
      <c r="AN3" s="61">
        <v>10</v>
      </c>
      <c r="AO3" s="61">
        <v>11</v>
      </c>
      <c r="AP3" s="61">
        <v>12</v>
      </c>
      <c r="AQ3" s="61">
        <v>13</v>
      </c>
      <c r="AR3" s="62" t="s">
        <v>19</v>
      </c>
      <c r="AS3" s="61">
        <v>1</v>
      </c>
      <c r="AT3" s="61">
        <v>2</v>
      </c>
      <c r="AU3" s="61">
        <v>3</v>
      </c>
      <c r="AV3" s="61">
        <v>4</v>
      </c>
      <c r="AW3" s="61">
        <v>5</v>
      </c>
      <c r="AX3" s="61">
        <v>6</v>
      </c>
      <c r="AY3" s="61">
        <v>7</v>
      </c>
      <c r="AZ3" s="61">
        <v>8</v>
      </c>
      <c r="BA3" s="61">
        <v>9</v>
      </c>
      <c r="BB3" s="61">
        <v>10</v>
      </c>
      <c r="BC3" s="61">
        <v>11</v>
      </c>
      <c r="BD3" s="61">
        <v>12</v>
      </c>
      <c r="BE3" s="61">
        <v>13</v>
      </c>
      <c r="BF3" s="61" t="s">
        <v>19</v>
      </c>
      <c r="BG3" s="61">
        <v>1</v>
      </c>
      <c r="BH3" s="61">
        <v>2</v>
      </c>
      <c r="BI3" s="61">
        <v>3</v>
      </c>
      <c r="BJ3" s="61">
        <v>4</v>
      </c>
      <c r="BK3" s="61">
        <v>5</v>
      </c>
      <c r="BL3" s="61">
        <v>6</v>
      </c>
      <c r="BM3" s="61">
        <v>7</v>
      </c>
      <c r="BN3" s="61">
        <v>8</v>
      </c>
      <c r="BO3" s="61">
        <v>9</v>
      </c>
      <c r="BP3" s="61">
        <v>10</v>
      </c>
      <c r="BQ3" s="61">
        <v>11</v>
      </c>
      <c r="BR3" s="61">
        <v>12</v>
      </c>
      <c r="BS3" s="61">
        <v>13</v>
      </c>
      <c r="BT3" s="62" t="s">
        <v>19</v>
      </c>
      <c r="BU3" s="745" t="s">
        <v>960</v>
      </c>
      <c r="BW3" s="100" t="str">
        <f>B3</f>
        <v>Jméno/kolo</v>
      </c>
      <c r="BX3" s="100" t="s">
        <v>604</v>
      </c>
      <c r="BY3" s="100" t="s">
        <v>552</v>
      </c>
      <c r="BZ3" s="100" t="s">
        <v>553</v>
      </c>
      <c r="CA3" s="100" t="s">
        <v>194</v>
      </c>
      <c r="CB3" s="100" t="s">
        <v>8</v>
      </c>
      <c r="CC3" s="100" t="s">
        <v>103</v>
      </c>
      <c r="CD3" s="100" t="s">
        <v>554</v>
      </c>
      <c r="CE3" s="100" t="s">
        <v>1335</v>
      </c>
      <c r="CF3" s="100"/>
      <c r="CG3" s="607" t="str">
        <f>BW3</f>
        <v>Jméno/kolo</v>
      </c>
      <c r="CH3" s="607" t="s">
        <v>401</v>
      </c>
      <c r="CI3" s="607" t="s">
        <v>552</v>
      </c>
      <c r="CJ3" s="607" t="s">
        <v>553</v>
      </c>
      <c r="CK3" s="607" t="s">
        <v>194</v>
      </c>
      <c r="CL3" s="607" t="s">
        <v>8</v>
      </c>
      <c r="CM3" s="607" t="s">
        <v>103</v>
      </c>
      <c r="CN3" s="607" t="s">
        <v>554</v>
      </c>
      <c r="CO3" s="100"/>
      <c r="CP3" s="100" t="s">
        <v>24</v>
      </c>
      <c r="CQ3" s="100" t="s">
        <v>401</v>
      </c>
      <c r="CR3" s="100" t="s">
        <v>552</v>
      </c>
      <c r="CS3" s="100" t="s">
        <v>553</v>
      </c>
      <c r="CT3" s="100" t="s">
        <v>194</v>
      </c>
      <c r="CU3" s="100" t="s">
        <v>8</v>
      </c>
      <c r="CV3" s="100" t="s">
        <v>103</v>
      </c>
      <c r="CW3" s="100" t="s">
        <v>554</v>
      </c>
    </row>
    <row r="4" spans="1:101" s="6" customFormat="1" ht="12" thickTop="1" x14ac:dyDescent="0.2">
      <c r="A4" s="8">
        <v>1</v>
      </c>
      <c r="B4" s="15" t="s">
        <v>198</v>
      </c>
      <c r="C4" s="8">
        <v>90</v>
      </c>
      <c r="D4" s="10">
        <v>90</v>
      </c>
      <c r="E4" s="10">
        <v>90</v>
      </c>
      <c r="F4" s="10"/>
      <c r="G4" s="10"/>
      <c r="H4" s="8">
        <v>90</v>
      </c>
      <c r="I4" s="10">
        <v>90</v>
      </c>
      <c r="J4" s="10">
        <v>90</v>
      </c>
      <c r="K4" s="10">
        <v>90</v>
      </c>
      <c r="L4" s="10"/>
      <c r="M4" s="83">
        <v>90</v>
      </c>
      <c r="N4" s="10">
        <v>90</v>
      </c>
      <c r="O4" s="8">
        <v>90</v>
      </c>
      <c r="P4" s="27">
        <f t="shared" ref="P4:P36" si="0">SUM(C4:O4)</f>
        <v>900</v>
      </c>
      <c r="Q4" s="83"/>
      <c r="R4" s="83"/>
      <c r="S4" s="83"/>
      <c r="T4" s="83"/>
      <c r="U4" s="83"/>
      <c r="V4" s="10"/>
      <c r="W4" s="83"/>
      <c r="X4" s="83"/>
      <c r="Y4" s="83"/>
      <c r="Z4" s="83"/>
      <c r="AA4" s="83"/>
      <c r="AB4" s="83"/>
      <c r="AC4" s="83"/>
      <c r="AD4" s="25">
        <f t="shared" ref="AD4:AD36" si="1">SUM(Q4:AC4)</f>
        <v>0</v>
      </c>
      <c r="AE4" s="8"/>
      <c r="AF4" s="8"/>
      <c r="AG4" s="8"/>
      <c r="AH4" s="8"/>
      <c r="AI4" s="8"/>
      <c r="AJ4" s="43"/>
      <c r="AK4" s="8"/>
      <c r="AL4" s="8"/>
      <c r="AM4" s="8"/>
      <c r="AN4" s="8"/>
      <c r="AO4" s="8"/>
      <c r="AP4" s="8"/>
      <c r="AQ4" s="8"/>
      <c r="AR4" s="25">
        <f t="shared" ref="AR4:AR36" si="2">SUM(AE4:AQ4)</f>
        <v>0</v>
      </c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27">
        <f t="shared" ref="BF4:BF36" si="3">SUM(AS4:BE4)</f>
        <v>0</v>
      </c>
      <c r="BG4" s="43">
        <v>1</v>
      </c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27">
        <f t="shared" ref="BT4:BT36" si="4">SUM(BG4:BS4)</f>
        <v>1</v>
      </c>
      <c r="BU4" s="97"/>
      <c r="BV4" s="6">
        <v>1</v>
      </c>
      <c r="BW4" s="30" t="str">
        <f t="shared" ref="BW4:BW27" si="5">B4</f>
        <v>Havlík Roman</v>
      </c>
      <c r="BX4" s="30">
        <f>COUNT($C4:$O4)+COUNT($C41:$O41)</f>
        <v>21</v>
      </c>
      <c r="BY4" s="30">
        <f>COUNT($Q4:$AC4)+COUNT($Q41:$AC41)</f>
        <v>0</v>
      </c>
      <c r="BZ4" s="30">
        <f>SUM($AE4:$AQ4)+SUM($AE41:$AQ41)</f>
        <v>0</v>
      </c>
      <c r="CA4" s="30">
        <f>SUM($AS4:$BE4)+SUM($AS41:$BE41)</f>
        <v>1</v>
      </c>
      <c r="CB4" s="30">
        <f t="shared" ref="CB4:CB35" si="6">SUM(BZ4:CA4)</f>
        <v>1</v>
      </c>
      <c r="CC4" s="30">
        <f>SUM($BG4:$BS4)+SUM($BG41:$BS41)-CD4</f>
        <v>1</v>
      </c>
      <c r="CD4" s="548">
        <f>$BU4+$BU41</f>
        <v>0</v>
      </c>
      <c r="CE4" s="30" t="str">
        <f>CE3</f>
        <v>2014/15</v>
      </c>
      <c r="CF4" s="30"/>
      <c r="CG4" s="602" t="str">
        <f>B4</f>
        <v>Havlík Roman</v>
      </c>
      <c r="CH4" s="602">
        <f>COUNT($C4:$O4)</f>
        <v>10</v>
      </c>
      <c r="CI4" s="602">
        <f>COUNT($Q4:$AC4)</f>
        <v>0</v>
      </c>
      <c r="CJ4" s="602">
        <f>SUM($AE4:$AQ4)</f>
        <v>0</v>
      </c>
      <c r="CK4" s="602">
        <f>SUM($AS4:$BE4)</f>
        <v>0</v>
      </c>
      <c r="CL4" s="602">
        <f>SUM(CJ4:CK4)</f>
        <v>0</v>
      </c>
      <c r="CM4" s="602">
        <f>SUM($BG4:$BS4)-CN4</f>
        <v>1</v>
      </c>
      <c r="CN4" s="602">
        <f>$BU4</f>
        <v>0</v>
      </c>
      <c r="CO4" s="30"/>
      <c r="CP4" s="6" t="str">
        <f>B4</f>
        <v>Havlík Roman</v>
      </c>
      <c r="CQ4" s="30">
        <f>COUNT($C41:$O41)</f>
        <v>11</v>
      </c>
      <c r="CR4" s="30">
        <f>COUNT($Q41:$AC41)</f>
        <v>0</v>
      </c>
      <c r="CS4" s="30">
        <f>SUM($AE41:$AQ41)</f>
        <v>0</v>
      </c>
      <c r="CT4" s="30">
        <f>SUM($AS41:$BE41)</f>
        <v>1</v>
      </c>
      <c r="CU4" s="30">
        <f>SUM(CS4:CT4)</f>
        <v>1</v>
      </c>
      <c r="CV4" s="30">
        <f>SUM($BG41:$BS41)-CW4</f>
        <v>0</v>
      </c>
      <c r="CW4" s="548">
        <f>$BU41</f>
        <v>0</v>
      </c>
    </row>
    <row r="5" spans="1:101" s="6" customFormat="1" ht="11.25" x14ac:dyDescent="0.2">
      <c r="A5" s="8">
        <v>2</v>
      </c>
      <c r="B5" s="15" t="s">
        <v>11</v>
      </c>
      <c r="C5" s="8">
        <v>79</v>
      </c>
      <c r="D5" s="10">
        <v>77</v>
      </c>
      <c r="E5" s="10">
        <v>90</v>
      </c>
      <c r="F5" s="10">
        <v>90</v>
      </c>
      <c r="G5" s="10">
        <v>64</v>
      </c>
      <c r="H5" s="8">
        <v>74</v>
      </c>
      <c r="I5" s="10">
        <v>90</v>
      </c>
      <c r="J5" s="10">
        <v>70</v>
      </c>
      <c r="K5" s="10"/>
      <c r="L5" s="10">
        <v>61</v>
      </c>
      <c r="M5" s="83">
        <v>90</v>
      </c>
      <c r="N5" s="10">
        <v>61</v>
      </c>
      <c r="O5" s="8"/>
      <c r="P5" s="27">
        <f t="shared" si="0"/>
        <v>846</v>
      </c>
      <c r="Q5" s="83"/>
      <c r="R5" s="83"/>
      <c r="S5" s="83"/>
      <c r="T5" s="83"/>
      <c r="U5" s="83"/>
      <c r="V5" s="10"/>
      <c r="W5" s="83"/>
      <c r="X5" s="83"/>
      <c r="Y5" s="83">
        <v>4</v>
      </c>
      <c r="Z5" s="83"/>
      <c r="AA5" s="83"/>
      <c r="AB5" s="83"/>
      <c r="AC5" s="83">
        <v>15</v>
      </c>
      <c r="AD5" s="25">
        <f t="shared" si="1"/>
        <v>19</v>
      </c>
      <c r="AE5" s="8">
        <v>1</v>
      </c>
      <c r="AF5" s="8"/>
      <c r="AG5" s="8"/>
      <c r="AH5" s="8">
        <v>2</v>
      </c>
      <c r="AI5" s="8"/>
      <c r="AJ5" s="43"/>
      <c r="AK5" s="8"/>
      <c r="AL5" s="8">
        <v>1</v>
      </c>
      <c r="AM5" s="8"/>
      <c r="AN5" s="8"/>
      <c r="AO5" s="8"/>
      <c r="AP5" s="8">
        <v>1</v>
      </c>
      <c r="AQ5" s="8"/>
      <c r="AR5" s="25">
        <f t="shared" si="2"/>
        <v>5</v>
      </c>
      <c r="AS5" s="10"/>
      <c r="AW5" s="10"/>
      <c r="AX5" s="10"/>
      <c r="AY5" s="10"/>
      <c r="AZ5" s="10"/>
      <c r="BA5" s="10"/>
      <c r="BB5" s="10"/>
      <c r="BC5" s="10">
        <v>1</v>
      </c>
      <c r="BD5" s="10"/>
      <c r="BE5" s="10"/>
      <c r="BF5" s="27">
        <f t="shared" si="3"/>
        <v>1</v>
      </c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27">
        <f t="shared" si="4"/>
        <v>0</v>
      </c>
      <c r="BU5" s="97"/>
      <c r="BV5" s="6">
        <v>2</v>
      </c>
      <c r="BW5" s="30" t="str">
        <f t="shared" si="5"/>
        <v>Bastl Pavel</v>
      </c>
      <c r="BX5" s="30">
        <f t="shared" ref="BX5:BX27" si="7">COUNT(C5:O5)+COUNT(C42:O42)</f>
        <v>24</v>
      </c>
      <c r="BY5" s="30">
        <f t="shared" ref="BY5:BY27" si="8">COUNT(Q5:AC5)+COUNT(Q42:AC42)</f>
        <v>2</v>
      </c>
      <c r="BZ5" s="30">
        <f t="shared" ref="BZ5:BZ35" si="9">SUM(AE5:AQ5)+SUM(AE42:AQ42)</f>
        <v>5</v>
      </c>
      <c r="CA5" s="30">
        <f t="shared" ref="CA5:CA35" si="10">SUM(AS5:BE5)+SUM(AS42:BE42)</f>
        <v>3</v>
      </c>
      <c r="CB5" s="30">
        <f t="shared" si="6"/>
        <v>8</v>
      </c>
      <c r="CC5" s="30">
        <f>SUM(BG5:BS5)+SUM(BG42:BS42)-CD5</f>
        <v>1</v>
      </c>
      <c r="CD5" s="548">
        <f t="shared" ref="CD5:CD35" si="11">BU5+BU42</f>
        <v>0</v>
      </c>
      <c r="CE5" s="30" t="str">
        <f t="shared" ref="CE5:CE35" si="12">CE4</f>
        <v>2014/15</v>
      </c>
      <c r="CF5" s="30"/>
      <c r="CG5" s="602" t="str">
        <f t="shared" ref="CG5:CG36" si="13">B5</f>
        <v>Bastl Pavel</v>
      </c>
      <c r="CH5" s="602">
        <f t="shared" ref="CH5:CH36" si="14">COUNT($C5:$O5)</f>
        <v>11</v>
      </c>
      <c r="CI5" s="602">
        <f t="shared" ref="CI5:CI36" si="15">COUNT($Q5:$AC5)</f>
        <v>2</v>
      </c>
      <c r="CJ5" s="602">
        <f t="shared" ref="CJ5:CJ36" si="16">SUM($AE5:$AQ5)</f>
        <v>5</v>
      </c>
      <c r="CK5" s="602">
        <f t="shared" ref="CK5:CK36" si="17">SUM($AS5:$BE5)</f>
        <v>1</v>
      </c>
      <c r="CL5" s="602">
        <f t="shared" ref="CL5:CL36" si="18">SUM(CJ5:CK5)</f>
        <v>6</v>
      </c>
      <c r="CM5" s="602">
        <f t="shared" ref="CM5:CM36" si="19">SUM($BG5:$BS5)-CN5</f>
        <v>0</v>
      </c>
      <c r="CN5" s="602">
        <f t="shared" ref="CN5:CN36" si="20">$BU5</f>
        <v>0</v>
      </c>
      <c r="CO5" s="30"/>
      <c r="CP5" s="6" t="str">
        <f t="shared" ref="CP5:CP36" si="21">B5</f>
        <v>Bastl Pavel</v>
      </c>
      <c r="CQ5" s="30">
        <f t="shared" ref="CQ5:CQ36" si="22">COUNT($C42:$O42)</f>
        <v>13</v>
      </c>
      <c r="CR5" s="30">
        <f t="shared" ref="CR5:CR36" si="23">COUNT($Q42:$AC42)</f>
        <v>0</v>
      </c>
      <c r="CS5" s="30">
        <f t="shared" ref="CS5:CS36" si="24">SUM($AE42:$AQ42)</f>
        <v>0</v>
      </c>
      <c r="CT5" s="30">
        <f t="shared" ref="CT5:CT36" si="25">SUM($AS42:$BE42)</f>
        <v>2</v>
      </c>
      <c r="CU5" s="30">
        <f t="shared" ref="CU5:CU36" si="26">SUM(CS5:CT5)</f>
        <v>2</v>
      </c>
      <c r="CV5" s="30">
        <f t="shared" ref="CV5:CV36" si="27">SUM($BG42:$BS42)-CW5</f>
        <v>1</v>
      </c>
      <c r="CW5" s="548">
        <f t="shared" ref="CW5:CW36" si="28">$BU42</f>
        <v>0</v>
      </c>
    </row>
    <row r="6" spans="1:101" s="6" customFormat="1" ht="11.25" x14ac:dyDescent="0.2">
      <c r="A6" s="8">
        <v>3</v>
      </c>
      <c r="B6" s="15" t="s">
        <v>426</v>
      </c>
      <c r="C6" s="8"/>
      <c r="D6" s="10">
        <v>90</v>
      </c>
      <c r="E6" s="10"/>
      <c r="F6" s="10"/>
      <c r="G6" s="10"/>
      <c r="H6" s="8"/>
      <c r="I6" s="10"/>
      <c r="J6" s="10"/>
      <c r="K6" s="10">
        <v>90</v>
      </c>
      <c r="L6" s="10"/>
      <c r="M6" s="83">
        <v>85</v>
      </c>
      <c r="N6" s="10"/>
      <c r="O6" s="8">
        <v>90</v>
      </c>
      <c r="P6" s="27">
        <f t="shared" si="0"/>
        <v>355</v>
      </c>
      <c r="Q6" s="83">
        <v>18</v>
      </c>
      <c r="R6" s="83"/>
      <c r="S6" s="83">
        <v>7</v>
      </c>
      <c r="T6" s="83">
        <v>8</v>
      </c>
      <c r="U6" s="83">
        <v>22</v>
      </c>
      <c r="V6" s="10">
        <v>12</v>
      </c>
      <c r="W6" s="83">
        <v>23</v>
      </c>
      <c r="X6" s="83">
        <v>20</v>
      </c>
      <c r="Y6" s="83"/>
      <c r="Z6" s="83">
        <v>29</v>
      </c>
      <c r="AA6" s="83"/>
      <c r="AB6" s="83">
        <v>51</v>
      </c>
      <c r="AC6" s="83"/>
      <c r="AD6" s="25">
        <f t="shared" si="1"/>
        <v>190</v>
      </c>
      <c r="AE6" s="8"/>
      <c r="AF6" s="8"/>
      <c r="AG6" s="8"/>
      <c r="AH6" s="8">
        <v>1</v>
      </c>
      <c r="AI6" s="8"/>
      <c r="AJ6" s="43"/>
      <c r="AK6" s="8"/>
      <c r="AL6" s="8"/>
      <c r="AM6" s="8"/>
      <c r="AN6" s="8"/>
      <c r="AO6" s="8"/>
      <c r="AP6" s="8">
        <v>1</v>
      </c>
      <c r="AQ6" s="8"/>
      <c r="AR6" s="25">
        <f t="shared" si="2"/>
        <v>2</v>
      </c>
      <c r="AS6" s="10"/>
      <c r="AT6" s="10"/>
      <c r="AU6" s="10"/>
      <c r="AV6" s="10"/>
      <c r="AW6" s="10"/>
      <c r="AX6" s="10"/>
      <c r="AY6" s="10"/>
      <c r="AZ6" s="10"/>
      <c r="BA6" s="10">
        <v>1</v>
      </c>
      <c r="BB6" s="10"/>
      <c r="BC6" s="10"/>
      <c r="BD6" s="10"/>
      <c r="BE6" s="10"/>
      <c r="BF6" s="27">
        <f t="shared" si="3"/>
        <v>1</v>
      </c>
      <c r="BG6" s="43"/>
      <c r="BH6" s="43">
        <v>1</v>
      </c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27">
        <f t="shared" si="4"/>
        <v>1</v>
      </c>
      <c r="BU6" s="97"/>
      <c r="BV6" s="6">
        <v>3</v>
      </c>
      <c r="BW6" s="30" t="str">
        <f t="shared" si="5"/>
        <v>Bastl Vojta</v>
      </c>
      <c r="BX6" s="30">
        <f t="shared" si="7"/>
        <v>7</v>
      </c>
      <c r="BY6" s="30">
        <f t="shared" si="8"/>
        <v>10</v>
      </c>
      <c r="BZ6" s="30">
        <f t="shared" si="9"/>
        <v>2</v>
      </c>
      <c r="CA6" s="30">
        <f t="shared" si="10"/>
        <v>2</v>
      </c>
      <c r="CB6" s="30">
        <f t="shared" si="6"/>
        <v>4</v>
      </c>
      <c r="CC6" s="30">
        <f>SUM(BG6:BS6)+SUM(BG43:BS43)-CD6</f>
        <v>1</v>
      </c>
      <c r="CD6" s="548">
        <f t="shared" si="11"/>
        <v>0</v>
      </c>
      <c r="CE6" s="30" t="str">
        <f t="shared" si="12"/>
        <v>2014/15</v>
      </c>
      <c r="CF6" s="30"/>
      <c r="CG6" s="602" t="str">
        <f t="shared" si="13"/>
        <v>Bastl Vojta</v>
      </c>
      <c r="CH6" s="602">
        <f t="shared" si="14"/>
        <v>4</v>
      </c>
      <c r="CI6" s="602">
        <f t="shared" si="15"/>
        <v>9</v>
      </c>
      <c r="CJ6" s="602">
        <f t="shared" si="16"/>
        <v>2</v>
      </c>
      <c r="CK6" s="602">
        <f t="shared" si="17"/>
        <v>1</v>
      </c>
      <c r="CL6" s="602">
        <f t="shared" si="18"/>
        <v>3</v>
      </c>
      <c r="CM6" s="602">
        <f t="shared" si="19"/>
        <v>1</v>
      </c>
      <c r="CN6" s="602">
        <f t="shared" si="20"/>
        <v>0</v>
      </c>
      <c r="CO6" s="30"/>
      <c r="CP6" s="6" t="str">
        <f t="shared" si="21"/>
        <v>Bastl Vojta</v>
      </c>
      <c r="CQ6" s="30">
        <f t="shared" si="22"/>
        <v>3</v>
      </c>
      <c r="CR6" s="30">
        <f t="shared" si="23"/>
        <v>1</v>
      </c>
      <c r="CS6" s="30">
        <f t="shared" si="24"/>
        <v>0</v>
      </c>
      <c r="CT6" s="30">
        <f t="shared" si="25"/>
        <v>1</v>
      </c>
      <c r="CU6" s="30">
        <f t="shared" si="26"/>
        <v>1</v>
      </c>
      <c r="CV6" s="30">
        <f t="shared" si="27"/>
        <v>0</v>
      </c>
      <c r="CW6" s="548">
        <f t="shared" si="28"/>
        <v>0</v>
      </c>
    </row>
    <row r="7" spans="1:101" s="6" customFormat="1" ht="11.25" x14ac:dyDescent="0.2">
      <c r="A7" s="8">
        <v>4</v>
      </c>
      <c r="B7" s="15" t="s">
        <v>393</v>
      </c>
      <c r="C7" s="8">
        <v>90</v>
      </c>
      <c r="D7" s="10">
        <v>23</v>
      </c>
      <c r="E7" s="10"/>
      <c r="F7" s="10">
        <v>82</v>
      </c>
      <c r="G7" s="10"/>
      <c r="H7" s="8"/>
      <c r="I7" s="10"/>
      <c r="J7" s="10"/>
      <c r="K7" s="10"/>
      <c r="L7" s="10"/>
      <c r="M7" s="83"/>
      <c r="N7" s="10"/>
      <c r="O7" s="8">
        <v>90</v>
      </c>
      <c r="P7" s="27">
        <f t="shared" si="0"/>
        <v>285</v>
      </c>
      <c r="Q7" s="83"/>
      <c r="R7" s="83"/>
      <c r="S7" s="83">
        <v>16</v>
      </c>
      <c r="T7" s="83"/>
      <c r="U7" s="83">
        <v>29</v>
      </c>
      <c r="V7" s="10"/>
      <c r="W7" s="83"/>
      <c r="X7" s="83"/>
      <c r="Y7" s="83"/>
      <c r="Z7" s="83">
        <v>24</v>
      </c>
      <c r="AA7" s="83"/>
      <c r="AB7" s="83"/>
      <c r="AC7" s="83"/>
      <c r="AD7" s="25">
        <f t="shared" si="1"/>
        <v>69</v>
      </c>
      <c r="AE7" s="8">
        <v>1</v>
      </c>
      <c r="AF7" s="8"/>
      <c r="AG7" s="8"/>
      <c r="AH7" s="8"/>
      <c r="AI7" s="8"/>
      <c r="AJ7" s="43"/>
      <c r="AK7" s="8"/>
      <c r="AL7" s="8"/>
      <c r="AM7" s="8"/>
      <c r="AN7" s="8"/>
      <c r="AO7" s="8"/>
      <c r="AP7" s="8"/>
      <c r="AQ7" s="8"/>
      <c r="AR7" s="25">
        <f t="shared" si="2"/>
        <v>1</v>
      </c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>
        <v>1</v>
      </c>
      <c r="BF7" s="27">
        <f t="shared" si="3"/>
        <v>1</v>
      </c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27">
        <f t="shared" si="4"/>
        <v>0</v>
      </c>
      <c r="BU7" s="97"/>
      <c r="BV7" s="6">
        <v>4</v>
      </c>
      <c r="BW7" s="30" t="str">
        <f t="shared" si="5"/>
        <v>Chvátal Patrik</v>
      </c>
      <c r="BX7" s="30">
        <f t="shared" si="7"/>
        <v>4</v>
      </c>
      <c r="BY7" s="30">
        <f t="shared" si="8"/>
        <v>3</v>
      </c>
      <c r="BZ7" s="30">
        <f t="shared" si="9"/>
        <v>1</v>
      </c>
      <c r="CA7" s="30">
        <f t="shared" si="10"/>
        <v>1</v>
      </c>
      <c r="CB7" s="30">
        <f t="shared" si="6"/>
        <v>2</v>
      </c>
      <c r="CC7" s="30">
        <f>SUM(BG7:BS7)+SUM(BG44:BS44)-CD7</f>
        <v>0</v>
      </c>
      <c r="CD7" s="548">
        <f t="shared" si="11"/>
        <v>0</v>
      </c>
      <c r="CE7" s="30" t="str">
        <f t="shared" si="12"/>
        <v>2014/15</v>
      </c>
      <c r="CF7" s="30"/>
      <c r="CG7" s="602" t="str">
        <f t="shared" si="13"/>
        <v>Chvátal Patrik</v>
      </c>
      <c r="CH7" s="602">
        <f t="shared" si="14"/>
        <v>4</v>
      </c>
      <c r="CI7" s="602">
        <f t="shared" si="15"/>
        <v>3</v>
      </c>
      <c r="CJ7" s="602">
        <f t="shared" si="16"/>
        <v>1</v>
      </c>
      <c r="CK7" s="602">
        <f t="shared" si="17"/>
        <v>1</v>
      </c>
      <c r="CL7" s="602">
        <f t="shared" si="18"/>
        <v>2</v>
      </c>
      <c r="CM7" s="602">
        <f t="shared" si="19"/>
        <v>0</v>
      </c>
      <c r="CN7" s="602">
        <f t="shared" si="20"/>
        <v>0</v>
      </c>
      <c r="CO7" s="30"/>
      <c r="CP7" s="6" t="str">
        <f t="shared" si="21"/>
        <v>Chvátal Patrik</v>
      </c>
      <c r="CQ7" s="30">
        <f t="shared" si="22"/>
        <v>0</v>
      </c>
      <c r="CR7" s="30">
        <f t="shared" si="23"/>
        <v>0</v>
      </c>
      <c r="CS7" s="30">
        <f t="shared" si="24"/>
        <v>0</v>
      </c>
      <c r="CT7" s="30">
        <f t="shared" si="25"/>
        <v>0</v>
      </c>
      <c r="CU7" s="30">
        <f t="shared" si="26"/>
        <v>0</v>
      </c>
      <c r="CV7" s="30">
        <f t="shared" si="27"/>
        <v>0</v>
      </c>
      <c r="CW7" s="548">
        <f t="shared" si="28"/>
        <v>0</v>
      </c>
    </row>
    <row r="8" spans="1:101" s="6" customFormat="1" ht="11.25" x14ac:dyDescent="0.2">
      <c r="A8" s="8">
        <v>5</v>
      </c>
      <c r="B8" s="15" t="s">
        <v>380</v>
      </c>
      <c r="C8" s="8"/>
      <c r="D8" s="10"/>
      <c r="E8" s="10"/>
      <c r="F8" s="10"/>
      <c r="G8" s="10"/>
      <c r="H8" s="8"/>
      <c r="I8" s="10"/>
      <c r="J8" s="10"/>
      <c r="K8" s="10"/>
      <c r="L8" s="10">
        <v>61</v>
      </c>
      <c r="M8" s="83">
        <v>90</v>
      </c>
      <c r="N8" s="10">
        <v>90</v>
      </c>
      <c r="O8" s="8"/>
      <c r="P8" s="27">
        <f t="shared" si="0"/>
        <v>241</v>
      </c>
      <c r="Q8" s="83"/>
      <c r="R8" s="83"/>
      <c r="S8" s="83"/>
      <c r="T8" s="83"/>
      <c r="U8" s="83"/>
      <c r="V8" s="10">
        <v>45</v>
      </c>
      <c r="W8" s="83"/>
      <c r="X8" s="83">
        <v>36</v>
      </c>
      <c r="Y8" s="83"/>
      <c r="Z8" s="83"/>
      <c r="AA8" s="83"/>
      <c r="AB8" s="83"/>
      <c r="AC8" s="83"/>
      <c r="AD8" s="25">
        <f t="shared" si="1"/>
        <v>81</v>
      </c>
      <c r="AE8" s="8"/>
      <c r="AF8" s="8"/>
      <c r="AG8" s="8"/>
      <c r="AH8" s="8"/>
      <c r="AI8" s="8"/>
      <c r="AJ8" s="43"/>
      <c r="AK8" s="8"/>
      <c r="AL8" s="8"/>
      <c r="AM8" s="8"/>
      <c r="AN8" s="8"/>
      <c r="AO8" s="8"/>
      <c r="AP8" s="8"/>
      <c r="AQ8" s="8"/>
      <c r="AR8" s="25">
        <f t="shared" si="2"/>
        <v>0</v>
      </c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27">
        <f t="shared" si="3"/>
        <v>0</v>
      </c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27">
        <f t="shared" si="4"/>
        <v>0</v>
      </c>
      <c r="BU8" s="97"/>
      <c r="BV8" s="6">
        <v>5</v>
      </c>
      <c r="BW8" s="30" t="str">
        <f t="shared" si="5"/>
        <v>Chvátal Tomáš</v>
      </c>
      <c r="BX8" s="30">
        <f t="shared" si="7"/>
        <v>14</v>
      </c>
      <c r="BY8" s="30">
        <f t="shared" si="8"/>
        <v>2</v>
      </c>
      <c r="BZ8" s="30">
        <f t="shared" si="9"/>
        <v>3</v>
      </c>
      <c r="CA8" s="30">
        <f t="shared" si="10"/>
        <v>3</v>
      </c>
      <c r="CB8" s="30">
        <f t="shared" si="6"/>
        <v>6</v>
      </c>
      <c r="CC8" s="30">
        <f>SUM(BG8:BS8)+SUM(BG45:BS45)-CD8</f>
        <v>1</v>
      </c>
      <c r="CD8" s="548">
        <f t="shared" si="11"/>
        <v>0</v>
      </c>
      <c r="CE8" s="30" t="str">
        <f t="shared" si="12"/>
        <v>2014/15</v>
      </c>
      <c r="CF8" s="30"/>
      <c r="CG8" s="602" t="str">
        <f t="shared" si="13"/>
        <v>Chvátal Tomáš</v>
      </c>
      <c r="CH8" s="602">
        <f t="shared" si="14"/>
        <v>3</v>
      </c>
      <c r="CI8" s="602">
        <f t="shared" si="15"/>
        <v>2</v>
      </c>
      <c r="CJ8" s="602">
        <f t="shared" si="16"/>
        <v>0</v>
      </c>
      <c r="CK8" s="602">
        <f t="shared" si="17"/>
        <v>0</v>
      </c>
      <c r="CL8" s="602">
        <f t="shared" si="18"/>
        <v>0</v>
      </c>
      <c r="CM8" s="602">
        <f t="shared" si="19"/>
        <v>0</v>
      </c>
      <c r="CN8" s="602">
        <f t="shared" si="20"/>
        <v>0</v>
      </c>
      <c r="CO8" s="30"/>
      <c r="CP8" s="6" t="str">
        <f t="shared" si="21"/>
        <v>Chvátal Tomáš</v>
      </c>
      <c r="CQ8" s="30">
        <f t="shared" si="22"/>
        <v>11</v>
      </c>
      <c r="CR8" s="30">
        <f t="shared" si="23"/>
        <v>0</v>
      </c>
      <c r="CS8" s="30">
        <f t="shared" si="24"/>
        <v>3</v>
      </c>
      <c r="CT8" s="30">
        <f t="shared" si="25"/>
        <v>3</v>
      </c>
      <c r="CU8" s="30">
        <f t="shared" si="26"/>
        <v>6</v>
      </c>
      <c r="CV8" s="30">
        <f t="shared" si="27"/>
        <v>1</v>
      </c>
      <c r="CW8" s="548">
        <f t="shared" si="28"/>
        <v>0</v>
      </c>
    </row>
    <row r="9" spans="1:101" s="6" customFormat="1" ht="11.25" x14ac:dyDescent="0.2">
      <c r="A9" s="8">
        <v>6</v>
      </c>
      <c r="B9" s="15" t="s">
        <v>28</v>
      </c>
      <c r="C9" s="8">
        <v>90</v>
      </c>
      <c r="D9" s="10">
        <v>90</v>
      </c>
      <c r="E9" s="10">
        <v>90</v>
      </c>
      <c r="F9" s="10">
        <v>90</v>
      </c>
      <c r="G9" s="10">
        <v>90</v>
      </c>
      <c r="H9" s="8">
        <v>90</v>
      </c>
      <c r="I9" s="10">
        <v>90</v>
      </c>
      <c r="J9" s="10">
        <v>90</v>
      </c>
      <c r="K9" s="10">
        <v>90</v>
      </c>
      <c r="L9" s="10">
        <v>90</v>
      </c>
      <c r="M9" s="83">
        <v>90</v>
      </c>
      <c r="N9" s="10">
        <v>90</v>
      </c>
      <c r="O9" s="8"/>
      <c r="P9" s="27">
        <f t="shared" si="0"/>
        <v>1080</v>
      </c>
      <c r="Q9" s="83"/>
      <c r="R9" s="83"/>
      <c r="S9" s="83"/>
      <c r="T9" s="83"/>
      <c r="U9" s="83"/>
      <c r="V9" s="10"/>
      <c r="W9" s="83"/>
      <c r="X9" s="83"/>
      <c r="Y9" s="83"/>
      <c r="Z9" s="83"/>
      <c r="AA9" s="83"/>
      <c r="AB9" s="83"/>
      <c r="AC9" s="83"/>
      <c r="AD9" s="25">
        <f t="shared" si="1"/>
        <v>0</v>
      </c>
      <c r="AE9" s="8"/>
      <c r="AF9" s="8"/>
      <c r="AG9" s="8">
        <v>1</v>
      </c>
      <c r="AH9" s="8"/>
      <c r="AI9" s="8"/>
      <c r="AJ9" s="43">
        <v>1</v>
      </c>
      <c r="AK9" s="8"/>
      <c r="AL9" s="8"/>
      <c r="AM9" s="8"/>
      <c r="AN9" s="8"/>
      <c r="AO9" s="8"/>
      <c r="AP9" s="8"/>
      <c r="AQ9" s="8"/>
      <c r="AR9" s="25">
        <f t="shared" si="2"/>
        <v>2</v>
      </c>
      <c r="AS9" s="10"/>
      <c r="AW9" s="10"/>
      <c r="AX9" s="10"/>
      <c r="AY9" s="10"/>
      <c r="AZ9" s="10"/>
      <c r="BA9" s="10"/>
      <c r="BB9" s="10"/>
      <c r="BC9" s="10">
        <v>1</v>
      </c>
      <c r="BD9" s="10"/>
      <c r="BE9" s="10"/>
      <c r="BF9" s="27">
        <f t="shared" si="3"/>
        <v>1</v>
      </c>
      <c r="BG9" s="43"/>
      <c r="BH9" s="43">
        <v>1</v>
      </c>
      <c r="BI9" s="43"/>
      <c r="BJ9" s="43"/>
      <c r="BK9" s="43"/>
      <c r="BL9" s="43"/>
      <c r="BM9" s="43"/>
      <c r="BN9" s="43">
        <v>1</v>
      </c>
      <c r="BO9" s="43"/>
      <c r="BP9" s="43"/>
      <c r="BQ9" s="43"/>
      <c r="BR9" s="43"/>
      <c r="BS9" s="43"/>
      <c r="BT9" s="27">
        <f t="shared" si="4"/>
        <v>2</v>
      </c>
      <c r="BU9" s="97"/>
      <c r="BV9" s="6">
        <v>6</v>
      </c>
      <c r="BW9" s="30" t="str">
        <f t="shared" si="5"/>
        <v>Habr Jiří</v>
      </c>
      <c r="BX9" s="30">
        <f t="shared" si="7"/>
        <v>25</v>
      </c>
      <c r="BY9" s="30">
        <f t="shared" si="8"/>
        <v>0</v>
      </c>
      <c r="BZ9" s="30">
        <f t="shared" si="9"/>
        <v>10</v>
      </c>
      <c r="CA9" s="30">
        <f t="shared" si="10"/>
        <v>5</v>
      </c>
      <c r="CB9" s="30">
        <f t="shared" si="6"/>
        <v>15</v>
      </c>
      <c r="CC9" s="30">
        <f>SUM(BG9:BS9)+SUM(BG46:BS46)-CD9</f>
        <v>4</v>
      </c>
      <c r="CD9" s="548">
        <f t="shared" si="11"/>
        <v>0</v>
      </c>
      <c r="CE9" s="30" t="str">
        <f t="shared" si="12"/>
        <v>2014/15</v>
      </c>
      <c r="CF9" s="30"/>
      <c r="CG9" s="602" t="str">
        <f t="shared" si="13"/>
        <v>Habr Jiří</v>
      </c>
      <c r="CH9" s="602">
        <f t="shared" si="14"/>
        <v>12</v>
      </c>
      <c r="CI9" s="602">
        <f t="shared" si="15"/>
        <v>0</v>
      </c>
      <c r="CJ9" s="602">
        <f t="shared" si="16"/>
        <v>2</v>
      </c>
      <c r="CK9" s="602">
        <f t="shared" si="17"/>
        <v>1</v>
      </c>
      <c r="CL9" s="602">
        <f t="shared" si="18"/>
        <v>3</v>
      </c>
      <c r="CM9" s="602">
        <f t="shared" si="19"/>
        <v>2</v>
      </c>
      <c r="CN9" s="602">
        <f t="shared" si="20"/>
        <v>0</v>
      </c>
      <c r="CO9" s="30"/>
      <c r="CP9" s="6" t="str">
        <f t="shared" si="21"/>
        <v>Habr Jiří</v>
      </c>
      <c r="CQ9" s="30">
        <f t="shared" si="22"/>
        <v>13</v>
      </c>
      <c r="CR9" s="30">
        <f t="shared" si="23"/>
        <v>0</v>
      </c>
      <c r="CS9" s="30">
        <f t="shared" si="24"/>
        <v>8</v>
      </c>
      <c r="CT9" s="30">
        <f t="shared" si="25"/>
        <v>4</v>
      </c>
      <c r="CU9" s="30">
        <f t="shared" si="26"/>
        <v>12</v>
      </c>
      <c r="CV9" s="30">
        <f t="shared" si="27"/>
        <v>2</v>
      </c>
      <c r="CW9" s="548">
        <f t="shared" si="28"/>
        <v>0</v>
      </c>
    </row>
    <row r="10" spans="1:101" s="6" customFormat="1" ht="11.25" x14ac:dyDescent="0.2">
      <c r="A10" s="8">
        <v>7</v>
      </c>
      <c r="B10" s="15" t="s">
        <v>12</v>
      </c>
      <c r="C10" s="8"/>
      <c r="D10" s="10"/>
      <c r="E10" s="10"/>
      <c r="F10" s="10"/>
      <c r="G10" s="10"/>
      <c r="H10" s="8">
        <v>90</v>
      </c>
      <c r="I10" s="10">
        <v>90</v>
      </c>
      <c r="J10" s="10"/>
      <c r="K10" s="10"/>
      <c r="L10" s="10">
        <v>90</v>
      </c>
      <c r="M10" s="83"/>
      <c r="N10" s="10"/>
      <c r="O10" s="8"/>
      <c r="P10" s="27">
        <f t="shared" si="0"/>
        <v>270</v>
      </c>
      <c r="Q10" s="83"/>
      <c r="R10" s="83"/>
      <c r="S10" s="83">
        <v>37</v>
      </c>
      <c r="T10" s="83"/>
      <c r="U10" s="83"/>
      <c r="V10" s="10"/>
      <c r="W10" s="83"/>
      <c r="X10" s="83"/>
      <c r="Y10" s="83"/>
      <c r="Z10" s="83"/>
      <c r="AA10" s="83"/>
      <c r="AB10" s="83"/>
      <c r="AC10" s="83"/>
      <c r="AD10" s="25">
        <f t="shared" si="1"/>
        <v>37</v>
      </c>
      <c r="AE10" s="8"/>
      <c r="AF10" s="8"/>
      <c r="AG10" s="8"/>
      <c r="AH10" s="8"/>
      <c r="AI10" s="8"/>
      <c r="AJ10" s="43"/>
      <c r="AK10" s="8"/>
      <c r="AL10" s="8"/>
      <c r="AM10" s="8"/>
      <c r="AN10" s="8"/>
      <c r="AO10" s="8"/>
      <c r="AP10" s="8"/>
      <c r="AQ10" s="8"/>
      <c r="AR10" s="25">
        <f t="shared" si="2"/>
        <v>0</v>
      </c>
      <c r="AS10" s="10"/>
      <c r="AW10" s="10"/>
      <c r="AX10" s="10"/>
      <c r="AY10" s="10"/>
      <c r="AZ10" s="10"/>
      <c r="BA10" s="10"/>
      <c r="BB10" s="10"/>
      <c r="BC10" s="10"/>
      <c r="BD10" s="10"/>
      <c r="BE10" s="10"/>
      <c r="BF10" s="27">
        <f t="shared" si="3"/>
        <v>0</v>
      </c>
      <c r="BG10" s="43"/>
      <c r="BH10" s="43"/>
      <c r="BI10" s="43">
        <v>1</v>
      </c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27">
        <f t="shared" si="4"/>
        <v>1</v>
      </c>
      <c r="BU10" s="97"/>
      <c r="BV10" s="6">
        <v>7</v>
      </c>
      <c r="BW10" s="30" t="str">
        <f t="shared" si="5"/>
        <v>Habr Stanislav</v>
      </c>
      <c r="BX10" s="30">
        <f t="shared" si="7"/>
        <v>8</v>
      </c>
      <c r="BY10" s="30">
        <f t="shared" si="8"/>
        <v>2</v>
      </c>
      <c r="BZ10" s="30">
        <f t="shared" si="9"/>
        <v>0</v>
      </c>
      <c r="CA10" s="30">
        <f t="shared" si="10"/>
        <v>0</v>
      </c>
      <c r="CB10" s="30">
        <f t="shared" si="6"/>
        <v>0</v>
      </c>
      <c r="CC10" s="30">
        <f t="shared" ref="CC10:CC35" si="29">SUM(BG10:BS10)+SUM(BG47:BS47)-CD10</f>
        <v>1</v>
      </c>
      <c r="CD10" s="548">
        <f t="shared" si="11"/>
        <v>0</v>
      </c>
      <c r="CE10" s="30" t="str">
        <f t="shared" si="12"/>
        <v>2014/15</v>
      </c>
      <c r="CF10" s="30"/>
      <c r="CG10" s="602" t="str">
        <f t="shared" si="13"/>
        <v>Habr Stanislav</v>
      </c>
      <c r="CH10" s="602">
        <f t="shared" si="14"/>
        <v>3</v>
      </c>
      <c r="CI10" s="602">
        <f t="shared" si="15"/>
        <v>1</v>
      </c>
      <c r="CJ10" s="602">
        <f t="shared" si="16"/>
        <v>0</v>
      </c>
      <c r="CK10" s="602">
        <f t="shared" si="17"/>
        <v>0</v>
      </c>
      <c r="CL10" s="602">
        <f t="shared" si="18"/>
        <v>0</v>
      </c>
      <c r="CM10" s="602">
        <f t="shared" si="19"/>
        <v>1</v>
      </c>
      <c r="CN10" s="602">
        <f t="shared" si="20"/>
        <v>0</v>
      </c>
      <c r="CO10" s="30"/>
      <c r="CP10" s="6" t="str">
        <f t="shared" si="21"/>
        <v>Habr Stanislav</v>
      </c>
      <c r="CQ10" s="30">
        <f t="shared" si="22"/>
        <v>5</v>
      </c>
      <c r="CR10" s="30">
        <f t="shared" si="23"/>
        <v>1</v>
      </c>
      <c r="CS10" s="30">
        <f t="shared" si="24"/>
        <v>0</v>
      </c>
      <c r="CT10" s="30">
        <f t="shared" si="25"/>
        <v>0</v>
      </c>
      <c r="CU10" s="30">
        <f t="shared" si="26"/>
        <v>0</v>
      </c>
      <c r="CV10" s="30">
        <f t="shared" si="27"/>
        <v>0</v>
      </c>
      <c r="CW10" s="548">
        <f t="shared" si="28"/>
        <v>0</v>
      </c>
    </row>
    <row r="11" spans="1:101" s="6" customFormat="1" ht="11.25" x14ac:dyDescent="0.2">
      <c r="A11" s="8">
        <v>8</v>
      </c>
      <c r="B11" s="15" t="s">
        <v>58</v>
      </c>
      <c r="C11" s="8"/>
      <c r="D11" s="10">
        <v>90</v>
      </c>
      <c r="E11" s="10">
        <v>90</v>
      </c>
      <c r="F11" s="10">
        <v>90</v>
      </c>
      <c r="G11" s="10">
        <v>90</v>
      </c>
      <c r="H11" s="8">
        <v>90</v>
      </c>
      <c r="I11" s="10">
        <v>90</v>
      </c>
      <c r="J11" s="10">
        <v>89</v>
      </c>
      <c r="K11" s="799">
        <v>75</v>
      </c>
      <c r="L11" s="10"/>
      <c r="M11" s="791"/>
      <c r="N11" s="10"/>
      <c r="O11" s="8"/>
      <c r="P11" s="27">
        <f t="shared" si="0"/>
        <v>704</v>
      </c>
      <c r="Q11" s="83"/>
      <c r="R11" s="83"/>
      <c r="S11" s="83"/>
      <c r="T11" s="83"/>
      <c r="U11" s="83"/>
      <c r="V11" s="10"/>
      <c r="W11" s="83"/>
      <c r="X11" s="83"/>
      <c r="Y11" s="83"/>
      <c r="Z11" s="83"/>
      <c r="AA11" s="800">
        <v>36</v>
      </c>
      <c r="AB11" s="83">
        <v>29</v>
      </c>
      <c r="AC11" s="83"/>
      <c r="AD11" s="25">
        <f t="shared" si="1"/>
        <v>65</v>
      </c>
      <c r="AE11" s="8"/>
      <c r="AF11" s="8"/>
      <c r="AG11" s="8"/>
      <c r="AH11" s="8">
        <v>1</v>
      </c>
      <c r="AI11" s="8">
        <v>1</v>
      </c>
      <c r="AJ11" s="43">
        <v>2</v>
      </c>
      <c r="AK11" s="8"/>
      <c r="AL11" s="8"/>
      <c r="AM11" s="8"/>
      <c r="AN11" s="8"/>
      <c r="AO11" s="8">
        <v>1</v>
      </c>
      <c r="AP11" s="8"/>
      <c r="AQ11" s="8"/>
      <c r="AR11" s="25">
        <f t="shared" si="2"/>
        <v>5</v>
      </c>
      <c r="AS11" s="10"/>
      <c r="AT11" s="10"/>
      <c r="AU11" s="10">
        <v>1</v>
      </c>
      <c r="AV11" s="10">
        <v>1</v>
      </c>
      <c r="AW11" s="10"/>
      <c r="AX11" s="10"/>
      <c r="AY11" s="10"/>
      <c r="AZ11" s="10">
        <v>2</v>
      </c>
      <c r="BA11" s="10"/>
      <c r="BB11" s="10"/>
      <c r="BC11" s="10"/>
      <c r="BD11" s="10"/>
      <c r="BE11" s="10"/>
      <c r="BF11" s="27">
        <f t="shared" si="3"/>
        <v>4</v>
      </c>
      <c r="BG11" s="43"/>
      <c r="BH11" s="43">
        <v>1</v>
      </c>
      <c r="BI11" s="43">
        <v>1</v>
      </c>
      <c r="BJ11" s="43"/>
      <c r="BK11" s="43"/>
      <c r="BL11" s="43">
        <v>1</v>
      </c>
      <c r="BM11" s="43"/>
      <c r="BN11" s="43"/>
      <c r="BO11" s="43">
        <v>3</v>
      </c>
      <c r="BP11" s="43"/>
      <c r="BQ11" s="43">
        <v>3</v>
      </c>
      <c r="BR11" s="43"/>
      <c r="BS11" s="43"/>
      <c r="BT11" s="27">
        <f t="shared" si="4"/>
        <v>9</v>
      </c>
      <c r="BU11" s="97">
        <v>2</v>
      </c>
      <c r="BV11" s="6">
        <v>8</v>
      </c>
      <c r="BW11" s="30" t="str">
        <f t="shared" si="5"/>
        <v>Habr Vojta</v>
      </c>
      <c r="BX11" s="30">
        <f t="shared" si="7"/>
        <v>17</v>
      </c>
      <c r="BY11" s="30">
        <f t="shared" si="8"/>
        <v>5</v>
      </c>
      <c r="BZ11" s="30">
        <f t="shared" si="9"/>
        <v>11</v>
      </c>
      <c r="CA11" s="30">
        <f t="shared" si="10"/>
        <v>12</v>
      </c>
      <c r="CB11" s="30">
        <f t="shared" si="6"/>
        <v>23</v>
      </c>
      <c r="CC11" s="30">
        <f t="shared" si="29"/>
        <v>8</v>
      </c>
      <c r="CD11" s="548">
        <f t="shared" si="11"/>
        <v>2</v>
      </c>
      <c r="CE11" s="30" t="str">
        <f t="shared" si="12"/>
        <v>2014/15</v>
      </c>
      <c r="CF11" s="30"/>
      <c r="CG11" s="602" t="str">
        <f t="shared" si="13"/>
        <v>Habr Vojta</v>
      </c>
      <c r="CH11" s="602">
        <f t="shared" si="14"/>
        <v>8</v>
      </c>
      <c r="CI11" s="602">
        <f t="shared" si="15"/>
        <v>2</v>
      </c>
      <c r="CJ11" s="602">
        <f t="shared" si="16"/>
        <v>5</v>
      </c>
      <c r="CK11" s="602">
        <f t="shared" si="17"/>
        <v>4</v>
      </c>
      <c r="CL11" s="602">
        <f t="shared" si="18"/>
        <v>9</v>
      </c>
      <c r="CM11" s="602">
        <f t="shared" si="19"/>
        <v>7</v>
      </c>
      <c r="CN11" s="602">
        <f t="shared" si="20"/>
        <v>2</v>
      </c>
      <c r="CO11" s="30"/>
      <c r="CP11" s="6" t="str">
        <f t="shared" si="21"/>
        <v>Habr Vojta</v>
      </c>
      <c r="CQ11" s="30">
        <f t="shared" si="22"/>
        <v>9</v>
      </c>
      <c r="CR11" s="30">
        <f t="shared" si="23"/>
        <v>3</v>
      </c>
      <c r="CS11" s="30">
        <f t="shared" si="24"/>
        <v>6</v>
      </c>
      <c r="CT11" s="30">
        <f t="shared" si="25"/>
        <v>8</v>
      </c>
      <c r="CU11" s="30">
        <f t="shared" si="26"/>
        <v>14</v>
      </c>
      <c r="CV11" s="30">
        <f t="shared" si="27"/>
        <v>1</v>
      </c>
      <c r="CW11" s="548">
        <f t="shared" si="28"/>
        <v>0</v>
      </c>
    </row>
    <row r="12" spans="1:101" s="6" customFormat="1" ht="11.25" x14ac:dyDescent="0.2">
      <c r="A12" s="8">
        <v>9</v>
      </c>
      <c r="B12" s="15" t="s">
        <v>204</v>
      </c>
      <c r="C12" s="8"/>
      <c r="D12" s="10"/>
      <c r="E12" s="10"/>
      <c r="F12" s="10"/>
      <c r="G12" s="10"/>
      <c r="H12" s="8"/>
      <c r="I12" s="10"/>
      <c r="J12" s="10"/>
      <c r="K12" s="10"/>
      <c r="L12" s="10"/>
      <c r="M12" s="83"/>
      <c r="N12" s="10"/>
      <c r="O12" s="8">
        <v>90</v>
      </c>
      <c r="P12" s="27">
        <f t="shared" si="0"/>
        <v>90</v>
      </c>
      <c r="Q12" s="83">
        <v>2</v>
      </c>
      <c r="R12" s="83"/>
      <c r="S12" s="83"/>
      <c r="T12" s="83"/>
      <c r="U12" s="83"/>
      <c r="V12" s="10"/>
      <c r="W12" s="83"/>
      <c r="X12" s="83"/>
      <c r="Y12" s="83"/>
      <c r="Z12" s="83"/>
      <c r="AA12" s="83"/>
      <c r="AB12" s="83"/>
      <c r="AC12" s="83"/>
      <c r="AD12" s="25">
        <f t="shared" si="1"/>
        <v>2</v>
      </c>
      <c r="AE12" s="8"/>
      <c r="AF12" s="8"/>
      <c r="AG12" s="8"/>
      <c r="AH12" s="8"/>
      <c r="AI12" s="8"/>
      <c r="AJ12" s="43"/>
      <c r="AK12" s="8"/>
      <c r="AL12" s="8"/>
      <c r="AM12" s="8"/>
      <c r="AN12" s="8"/>
      <c r="AO12" s="8"/>
      <c r="AP12" s="8"/>
      <c r="AQ12" s="8"/>
      <c r="AR12" s="25">
        <f t="shared" si="2"/>
        <v>0</v>
      </c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27">
        <f t="shared" si="3"/>
        <v>0</v>
      </c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27">
        <f t="shared" si="4"/>
        <v>0</v>
      </c>
      <c r="BU12" s="97"/>
      <c r="BV12" s="6">
        <v>9</v>
      </c>
      <c r="BW12" s="30" t="str">
        <f t="shared" si="5"/>
        <v>Havlík Martin</v>
      </c>
      <c r="BX12" s="30">
        <f t="shared" si="7"/>
        <v>3</v>
      </c>
      <c r="BY12" s="30">
        <f t="shared" si="8"/>
        <v>3</v>
      </c>
      <c r="BZ12" s="30">
        <f t="shared" si="9"/>
        <v>0</v>
      </c>
      <c r="CA12" s="30">
        <f t="shared" si="10"/>
        <v>0</v>
      </c>
      <c r="CB12" s="30">
        <f t="shared" si="6"/>
        <v>0</v>
      </c>
      <c r="CC12" s="30">
        <f t="shared" si="29"/>
        <v>0</v>
      </c>
      <c r="CD12" s="548">
        <f t="shared" si="11"/>
        <v>0</v>
      </c>
      <c r="CE12" s="30" t="str">
        <f t="shared" si="12"/>
        <v>2014/15</v>
      </c>
      <c r="CF12" s="30"/>
      <c r="CG12" s="602" t="str">
        <f t="shared" si="13"/>
        <v>Havlík Martin</v>
      </c>
      <c r="CH12" s="602">
        <f t="shared" si="14"/>
        <v>1</v>
      </c>
      <c r="CI12" s="602">
        <f t="shared" si="15"/>
        <v>1</v>
      </c>
      <c r="CJ12" s="602">
        <f t="shared" si="16"/>
        <v>0</v>
      </c>
      <c r="CK12" s="602">
        <f t="shared" si="17"/>
        <v>0</v>
      </c>
      <c r="CL12" s="602">
        <f t="shared" si="18"/>
        <v>0</v>
      </c>
      <c r="CM12" s="602">
        <f t="shared" si="19"/>
        <v>0</v>
      </c>
      <c r="CN12" s="602">
        <f t="shared" si="20"/>
        <v>0</v>
      </c>
      <c r="CO12" s="30"/>
      <c r="CP12" s="6" t="str">
        <f t="shared" si="21"/>
        <v>Havlík Martin</v>
      </c>
      <c r="CQ12" s="30">
        <f t="shared" si="22"/>
        <v>2</v>
      </c>
      <c r="CR12" s="30">
        <f t="shared" si="23"/>
        <v>2</v>
      </c>
      <c r="CS12" s="30">
        <f t="shared" si="24"/>
        <v>0</v>
      </c>
      <c r="CT12" s="30">
        <f t="shared" si="25"/>
        <v>0</v>
      </c>
      <c r="CU12" s="30">
        <f t="shared" si="26"/>
        <v>0</v>
      </c>
      <c r="CV12" s="30">
        <f t="shared" si="27"/>
        <v>0</v>
      </c>
      <c r="CW12" s="548">
        <f t="shared" si="28"/>
        <v>0</v>
      </c>
    </row>
    <row r="13" spans="1:101" s="6" customFormat="1" ht="11.25" x14ac:dyDescent="0.2">
      <c r="A13" s="8">
        <v>10</v>
      </c>
      <c r="B13" s="15" t="s">
        <v>386</v>
      </c>
      <c r="C13" s="8">
        <v>90</v>
      </c>
      <c r="D13" s="10">
        <v>90</v>
      </c>
      <c r="E13" s="10">
        <v>90</v>
      </c>
      <c r="F13" s="10">
        <v>90</v>
      </c>
      <c r="G13" s="10">
        <v>90</v>
      </c>
      <c r="H13" s="8"/>
      <c r="I13" s="10"/>
      <c r="J13" s="10"/>
      <c r="K13" s="10">
        <v>90</v>
      </c>
      <c r="L13" s="10">
        <v>90</v>
      </c>
      <c r="M13" s="83"/>
      <c r="N13" s="10">
        <v>90</v>
      </c>
      <c r="O13" s="8">
        <v>90</v>
      </c>
      <c r="P13" s="27">
        <f t="shared" si="0"/>
        <v>810</v>
      </c>
      <c r="Q13" s="83"/>
      <c r="R13" s="83"/>
      <c r="S13" s="83"/>
      <c r="T13" s="83"/>
      <c r="U13" s="83"/>
      <c r="V13" s="10"/>
      <c r="W13" s="83"/>
      <c r="X13" s="83"/>
      <c r="Y13" s="83"/>
      <c r="Z13" s="83"/>
      <c r="AA13" s="83"/>
      <c r="AB13" s="83"/>
      <c r="AC13" s="83"/>
      <c r="AD13" s="25">
        <f t="shared" si="1"/>
        <v>0</v>
      </c>
      <c r="AE13" s="8"/>
      <c r="AF13" s="8"/>
      <c r="AG13" s="8"/>
      <c r="AH13" s="8"/>
      <c r="AI13" s="8"/>
      <c r="AJ13" s="43"/>
      <c r="AK13" s="8"/>
      <c r="AL13" s="8"/>
      <c r="AM13" s="8"/>
      <c r="AN13" s="8"/>
      <c r="AO13" s="8"/>
      <c r="AP13" s="8"/>
      <c r="AQ13" s="8"/>
      <c r="AR13" s="25">
        <f t="shared" si="2"/>
        <v>0</v>
      </c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>
        <v>1</v>
      </c>
      <c r="BE13" s="10"/>
      <c r="BF13" s="27">
        <f t="shared" si="3"/>
        <v>1</v>
      </c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27">
        <f t="shared" si="4"/>
        <v>0</v>
      </c>
      <c r="BU13" s="97"/>
      <c r="BV13" s="6">
        <v>10</v>
      </c>
      <c r="BW13" s="30" t="str">
        <f t="shared" si="5"/>
        <v>Havlík Vojta</v>
      </c>
      <c r="BX13" s="30">
        <f t="shared" si="7"/>
        <v>17</v>
      </c>
      <c r="BY13" s="30">
        <f t="shared" si="8"/>
        <v>0</v>
      </c>
      <c r="BZ13" s="30">
        <f t="shared" si="9"/>
        <v>1</v>
      </c>
      <c r="CA13" s="30">
        <f t="shared" si="10"/>
        <v>2</v>
      </c>
      <c r="CB13" s="30">
        <f t="shared" si="6"/>
        <v>3</v>
      </c>
      <c r="CC13" s="30">
        <f t="shared" si="29"/>
        <v>2</v>
      </c>
      <c r="CD13" s="548">
        <f t="shared" si="11"/>
        <v>0</v>
      </c>
      <c r="CE13" s="30" t="str">
        <f t="shared" si="12"/>
        <v>2014/15</v>
      </c>
      <c r="CF13" s="30"/>
      <c r="CG13" s="602" t="str">
        <f t="shared" si="13"/>
        <v>Havlík Vojta</v>
      </c>
      <c r="CH13" s="602">
        <f t="shared" si="14"/>
        <v>9</v>
      </c>
      <c r="CI13" s="602">
        <f t="shared" si="15"/>
        <v>0</v>
      </c>
      <c r="CJ13" s="602">
        <f t="shared" si="16"/>
        <v>0</v>
      </c>
      <c r="CK13" s="602">
        <f t="shared" si="17"/>
        <v>1</v>
      </c>
      <c r="CL13" s="602">
        <f t="shared" si="18"/>
        <v>1</v>
      </c>
      <c r="CM13" s="602">
        <f t="shared" si="19"/>
        <v>0</v>
      </c>
      <c r="CN13" s="602">
        <f t="shared" si="20"/>
        <v>0</v>
      </c>
      <c r="CO13" s="30"/>
      <c r="CP13" s="6" t="str">
        <f t="shared" si="21"/>
        <v>Havlík Vojta</v>
      </c>
      <c r="CQ13" s="30">
        <f t="shared" si="22"/>
        <v>8</v>
      </c>
      <c r="CR13" s="30">
        <f t="shared" si="23"/>
        <v>0</v>
      </c>
      <c r="CS13" s="30">
        <f t="shared" si="24"/>
        <v>1</v>
      </c>
      <c r="CT13" s="30">
        <f t="shared" si="25"/>
        <v>1</v>
      </c>
      <c r="CU13" s="30">
        <f t="shared" si="26"/>
        <v>2</v>
      </c>
      <c r="CV13" s="30">
        <f t="shared" si="27"/>
        <v>2</v>
      </c>
      <c r="CW13" s="548">
        <f t="shared" si="28"/>
        <v>0</v>
      </c>
    </row>
    <row r="14" spans="1:101" s="6" customFormat="1" ht="11.25" x14ac:dyDescent="0.2">
      <c r="A14" s="8">
        <v>11</v>
      </c>
      <c r="B14" s="15" t="s">
        <v>481</v>
      </c>
      <c r="C14" s="8"/>
      <c r="D14" s="10"/>
      <c r="E14" s="10"/>
      <c r="F14" s="10"/>
      <c r="G14" s="10"/>
      <c r="H14" s="8">
        <v>45</v>
      </c>
      <c r="I14" s="10"/>
      <c r="J14" s="10"/>
      <c r="K14" s="10"/>
      <c r="L14" s="10"/>
      <c r="M14" s="83"/>
      <c r="N14" s="10"/>
      <c r="O14" s="8">
        <v>84</v>
      </c>
      <c r="P14" s="27">
        <f t="shared" si="0"/>
        <v>129</v>
      </c>
      <c r="Q14" s="83">
        <v>11</v>
      </c>
      <c r="R14" s="83"/>
      <c r="S14" s="83">
        <v>16</v>
      </c>
      <c r="T14" s="83"/>
      <c r="U14" s="83">
        <v>18</v>
      </c>
      <c r="V14" s="10"/>
      <c r="W14" s="83"/>
      <c r="X14" s="83"/>
      <c r="Y14" s="83"/>
      <c r="Z14" s="83"/>
      <c r="AA14" s="83"/>
      <c r="AB14" s="83"/>
      <c r="AC14" s="83"/>
      <c r="AD14" s="25">
        <f t="shared" si="1"/>
        <v>45</v>
      </c>
      <c r="AE14" s="8"/>
      <c r="AF14" s="8"/>
      <c r="AG14" s="8"/>
      <c r="AH14" s="8"/>
      <c r="AI14" s="8"/>
      <c r="AJ14" s="43"/>
      <c r="AK14" s="8"/>
      <c r="AL14" s="8"/>
      <c r="AM14" s="8"/>
      <c r="AN14" s="8"/>
      <c r="AO14" s="8"/>
      <c r="AP14" s="8"/>
      <c r="AQ14" s="8"/>
      <c r="AR14" s="25">
        <f t="shared" si="2"/>
        <v>0</v>
      </c>
      <c r="AS14" s="10"/>
      <c r="AW14" s="10"/>
      <c r="AX14" s="10"/>
      <c r="AY14" s="10"/>
      <c r="AZ14" s="10"/>
      <c r="BA14" s="10"/>
      <c r="BB14" s="10"/>
      <c r="BC14" s="10"/>
      <c r="BD14" s="10"/>
      <c r="BE14" s="10"/>
      <c r="BF14" s="27">
        <f t="shared" si="3"/>
        <v>0</v>
      </c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27">
        <f t="shared" si="4"/>
        <v>0</v>
      </c>
      <c r="BU14" s="97"/>
      <c r="BV14" s="6">
        <v>11</v>
      </c>
      <c r="BW14" s="30" t="str">
        <f t="shared" si="5"/>
        <v>Jindra Damián</v>
      </c>
      <c r="BX14" s="30">
        <f t="shared" si="7"/>
        <v>2</v>
      </c>
      <c r="BY14" s="30">
        <f t="shared" si="8"/>
        <v>5</v>
      </c>
      <c r="BZ14" s="30">
        <f t="shared" si="9"/>
        <v>0</v>
      </c>
      <c r="CA14" s="30">
        <f t="shared" si="10"/>
        <v>1</v>
      </c>
      <c r="CB14" s="30">
        <f t="shared" si="6"/>
        <v>1</v>
      </c>
      <c r="CC14" s="30">
        <f t="shared" si="29"/>
        <v>0</v>
      </c>
      <c r="CD14" s="548">
        <f t="shared" si="11"/>
        <v>0</v>
      </c>
      <c r="CE14" s="30" t="str">
        <f t="shared" si="12"/>
        <v>2014/15</v>
      </c>
      <c r="CF14" s="30"/>
      <c r="CG14" s="602" t="str">
        <f t="shared" si="13"/>
        <v>Jindra Damián</v>
      </c>
      <c r="CH14" s="602">
        <f t="shared" si="14"/>
        <v>2</v>
      </c>
      <c r="CI14" s="602">
        <f t="shared" si="15"/>
        <v>3</v>
      </c>
      <c r="CJ14" s="602">
        <f t="shared" si="16"/>
        <v>0</v>
      </c>
      <c r="CK14" s="602">
        <f t="shared" si="17"/>
        <v>0</v>
      </c>
      <c r="CL14" s="602">
        <f t="shared" si="18"/>
        <v>0</v>
      </c>
      <c r="CM14" s="602">
        <f t="shared" si="19"/>
        <v>0</v>
      </c>
      <c r="CN14" s="602">
        <f t="shared" si="20"/>
        <v>0</v>
      </c>
      <c r="CO14" s="30"/>
      <c r="CP14" s="6" t="str">
        <f t="shared" si="21"/>
        <v>Jindra Damián</v>
      </c>
      <c r="CQ14" s="30">
        <f t="shared" si="22"/>
        <v>0</v>
      </c>
      <c r="CR14" s="30">
        <f t="shared" si="23"/>
        <v>2</v>
      </c>
      <c r="CS14" s="30">
        <f t="shared" si="24"/>
        <v>0</v>
      </c>
      <c r="CT14" s="30">
        <f t="shared" si="25"/>
        <v>1</v>
      </c>
      <c r="CU14" s="30">
        <f t="shared" si="26"/>
        <v>1</v>
      </c>
      <c r="CV14" s="30">
        <f t="shared" si="27"/>
        <v>0</v>
      </c>
      <c r="CW14" s="548">
        <f t="shared" si="28"/>
        <v>0</v>
      </c>
    </row>
    <row r="15" spans="1:101" s="6" customFormat="1" ht="11.25" x14ac:dyDescent="0.2">
      <c r="A15" s="8">
        <v>12</v>
      </c>
      <c r="B15" s="15" t="s">
        <v>203</v>
      </c>
      <c r="C15" s="10"/>
      <c r="D15" s="10"/>
      <c r="E15" s="10"/>
      <c r="F15" s="10"/>
      <c r="G15" s="10"/>
      <c r="H15" s="8"/>
      <c r="I15" s="10"/>
      <c r="J15" s="10"/>
      <c r="K15" s="10"/>
      <c r="L15" s="10"/>
      <c r="M15" s="83"/>
      <c r="N15" s="10"/>
      <c r="O15" s="10"/>
      <c r="P15" s="27">
        <f t="shared" si="0"/>
        <v>0</v>
      </c>
      <c r="Q15" s="83"/>
      <c r="R15" s="83"/>
      <c r="S15" s="83"/>
      <c r="T15" s="83"/>
      <c r="U15" s="83"/>
      <c r="V15" s="10"/>
      <c r="W15" s="83"/>
      <c r="X15" s="83"/>
      <c r="Y15" s="83"/>
      <c r="Z15" s="83"/>
      <c r="AA15" s="83"/>
      <c r="AB15" s="10"/>
      <c r="AC15" s="83"/>
      <c r="AD15" s="25">
        <f t="shared" si="1"/>
        <v>0</v>
      </c>
      <c r="AE15" s="8"/>
      <c r="AF15" s="8"/>
      <c r="AG15" s="8"/>
      <c r="AH15" s="8"/>
      <c r="AI15" s="8"/>
      <c r="AJ15" s="43"/>
      <c r="AK15" s="8"/>
      <c r="AL15" s="8"/>
      <c r="AM15" s="8"/>
      <c r="AN15" s="8"/>
      <c r="AO15" s="8"/>
      <c r="AP15" s="8"/>
      <c r="AQ15" s="8"/>
      <c r="AR15" s="25">
        <f t="shared" si="2"/>
        <v>0</v>
      </c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27">
        <f t="shared" si="3"/>
        <v>0</v>
      </c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27">
        <f t="shared" si="4"/>
        <v>0</v>
      </c>
      <c r="BU15" s="97"/>
      <c r="BV15" s="6">
        <v>12</v>
      </c>
      <c r="BW15" s="30" t="str">
        <f t="shared" si="5"/>
        <v>Kelbler Marek</v>
      </c>
      <c r="BX15" s="30">
        <f t="shared" si="7"/>
        <v>0</v>
      </c>
      <c r="BY15" s="30">
        <f t="shared" si="8"/>
        <v>0</v>
      </c>
      <c r="BZ15" s="30">
        <f t="shared" si="9"/>
        <v>0</v>
      </c>
      <c r="CA15" s="30">
        <f t="shared" si="10"/>
        <v>0</v>
      </c>
      <c r="CB15" s="30">
        <f t="shared" si="6"/>
        <v>0</v>
      </c>
      <c r="CC15" s="30">
        <f t="shared" si="29"/>
        <v>0</v>
      </c>
      <c r="CD15" s="548">
        <f t="shared" si="11"/>
        <v>0</v>
      </c>
      <c r="CE15" s="30" t="str">
        <f t="shared" si="12"/>
        <v>2014/15</v>
      </c>
      <c r="CF15" s="30"/>
      <c r="CG15" s="602" t="str">
        <f t="shared" si="13"/>
        <v>Kelbler Marek</v>
      </c>
      <c r="CH15" s="602">
        <f t="shared" si="14"/>
        <v>0</v>
      </c>
      <c r="CI15" s="602">
        <f t="shared" si="15"/>
        <v>0</v>
      </c>
      <c r="CJ15" s="602">
        <f t="shared" si="16"/>
        <v>0</v>
      </c>
      <c r="CK15" s="602">
        <f t="shared" si="17"/>
        <v>0</v>
      </c>
      <c r="CL15" s="602">
        <f t="shared" si="18"/>
        <v>0</v>
      </c>
      <c r="CM15" s="602">
        <f t="shared" si="19"/>
        <v>0</v>
      </c>
      <c r="CN15" s="602">
        <f t="shared" si="20"/>
        <v>0</v>
      </c>
      <c r="CO15" s="30"/>
      <c r="CP15" s="6" t="str">
        <f t="shared" si="21"/>
        <v>Kelbler Marek</v>
      </c>
      <c r="CQ15" s="30">
        <f t="shared" si="22"/>
        <v>0</v>
      </c>
      <c r="CR15" s="30">
        <f t="shared" si="23"/>
        <v>0</v>
      </c>
      <c r="CS15" s="30">
        <f t="shared" si="24"/>
        <v>0</v>
      </c>
      <c r="CT15" s="30">
        <f t="shared" si="25"/>
        <v>0</v>
      </c>
      <c r="CU15" s="30">
        <f t="shared" si="26"/>
        <v>0</v>
      </c>
      <c r="CV15" s="30">
        <f t="shared" si="27"/>
        <v>0</v>
      </c>
      <c r="CW15" s="548">
        <f t="shared" si="28"/>
        <v>0</v>
      </c>
    </row>
    <row r="16" spans="1:101" s="6" customFormat="1" ht="11.25" x14ac:dyDescent="0.2">
      <c r="A16" s="8">
        <v>13</v>
      </c>
      <c r="B16" s="15" t="s">
        <v>671</v>
      </c>
      <c r="C16" s="10">
        <v>90</v>
      </c>
      <c r="D16" s="10">
        <v>59</v>
      </c>
      <c r="E16" s="10"/>
      <c r="F16" s="10">
        <v>64</v>
      </c>
      <c r="G16" s="10">
        <v>90</v>
      </c>
      <c r="H16" s="8">
        <v>90</v>
      </c>
      <c r="I16" s="10">
        <v>90</v>
      </c>
      <c r="J16" s="10">
        <v>90</v>
      </c>
      <c r="K16" s="10">
        <v>90</v>
      </c>
      <c r="L16" s="10">
        <v>90</v>
      </c>
      <c r="M16" s="83">
        <v>90</v>
      </c>
      <c r="N16" s="10">
        <v>90</v>
      </c>
      <c r="O16" s="10">
        <v>90</v>
      </c>
      <c r="P16" s="27">
        <f t="shared" si="0"/>
        <v>1023</v>
      </c>
      <c r="Q16" s="83"/>
      <c r="R16" s="83"/>
      <c r="S16" s="83"/>
      <c r="T16" s="83"/>
      <c r="U16" s="83"/>
      <c r="V16" s="10"/>
      <c r="W16" s="83"/>
      <c r="X16" s="83"/>
      <c r="Y16" s="83"/>
      <c r="Z16" s="83"/>
      <c r="AA16" s="83"/>
      <c r="AB16" s="10"/>
      <c r="AC16" s="83"/>
      <c r="AD16" s="25">
        <f t="shared" si="1"/>
        <v>0</v>
      </c>
      <c r="AE16" s="8"/>
      <c r="AF16" s="8"/>
      <c r="AG16" s="8"/>
      <c r="AH16" s="8">
        <v>1</v>
      </c>
      <c r="AI16" s="8"/>
      <c r="AJ16" s="43"/>
      <c r="AK16" s="8">
        <v>1</v>
      </c>
      <c r="AL16" s="8">
        <v>1</v>
      </c>
      <c r="AM16" s="8"/>
      <c r="AN16" s="8"/>
      <c r="AO16" s="8"/>
      <c r="AP16" s="8"/>
      <c r="AQ16" s="8"/>
      <c r="AR16" s="25">
        <f t="shared" si="2"/>
        <v>3</v>
      </c>
      <c r="AS16" s="10"/>
      <c r="AT16" s="10"/>
      <c r="AU16" s="10"/>
      <c r="AV16" s="10">
        <v>1</v>
      </c>
      <c r="AW16" s="10">
        <v>1</v>
      </c>
      <c r="AX16" s="10"/>
      <c r="AY16" s="10"/>
      <c r="AZ16" s="10"/>
      <c r="BA16" s="10"/>
      <c r="BB16" s="10"/>
      <c r="BC16" s="10"/>
      <c r="BD16" s="10"/>
      <c r="BE16" s="10"/>
      <c r="BF16" s="27">
        <f t="shared" si="3"/>
        <v>2</v>
      </c>
      <c r="BG16" s="43">
        <v>1</v>
      </c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>
        <v>1</v>
      </c>
      <c r="BT16" s="27">
        <f t="shared" si="4"/>
        <v>2</v>
      </c>
      <c r="BU16" s="97"/>
      <c r="BV16" s="6">
        <v>13</v>
      </c>
      <c r="BW16" s="30" t="str">
        <f t="shared" si="5"/>
        <v>Kelbler Petr</v>
      </c>
      <c r="BX16" s="30">
        <f t="shared" si="7"/>
        <v>25</v>
      </c>
      <c r="BY16" s="30">
        <f t="shared" si="8"/>
        <v>0</v>
      </c>
      <c r="BZ16" s="30">
        <f t="shared" si="9"/>
        <v>6</v>
      </c>
      <c r="CA16" s="30">
        <f t="shared" si="10"/>
        <v>2</v>
      </c>
      <c r="CB16" s="30">
        <f t="shared" si="6"/>
        <v>8</v>
      </c>
      <c r="CC16" s="30">
        <f t="shared" si="29"/>
        <v>4</v>
      </c>
      <c r="CD16" s="548">
        <f t="shared" si="11"/>
        <v>0</v>
      </c>
      <c r="CE16" s="30" t="str">
        <f t="shared" si="12"/>
        <v>2014/15</v>
      </c>
      <c r="CF16" s="30"/>
      <c r="CG16" s="602" t="str">
        <f t="shared" si="13"/>
        <v>Kelbler Petr</v>
      </c>
      <c r="CH16" s="602">
        <f t="shared" si="14"/>
        <v>12</v>
      </c>
      <c r="CI16" s="602">
        <f t="shared" si="15"/>
        <v>0</v>
      </c>
      <c r="CJ16" s="602">
        <f t="shared" si="16"/>
        <v>3</v>
      </c>
      <c r="CK16" s="602">
        <f t="shared" si="17"/>
        <v>2</v>
      </c>
      <c r="CL16" s="602">
        <f t="shared" si="18"/>
        <v>5</v>
      </c>
      <c r="CM16" s="602">
        <f t="shared" si="19"/>
        <v>2</v>
      </c>
      <c r="CN16" s="602">
        <f t="shared" si="20"/>
        <v>0</v>
      </c>
      <c r="CO16" s="30"/>
      <c r="CP16" s="6" t="str">
        <f t="shared" si="21"/>
        <v>Kelbler Petr</v>
      </c>
      <c r="CQ16" s="30">
        <f t="shared" si="22"/>
        <v>13</v>
      </c>
      <c r="CR16" s="30">
        <f t="shared" si="23"/>
        <v>0</v>
      </c>
      <c r="CS16" s="30">
        <f t="shared" si="24"/>
        <v>3</v>
      </c>
      <c r="CT16" s="30">
        <f t="shared" si="25"/>
        <v>0</v>
      </c>
      <c r="CU16" s="30">
        <f t="shared" si="26"/>
        <v>3</v>
      </c>
      <c r="CV16" s="30">
        <f t="shared" si="27"/>
        <v>2</v>
      </c>
      <c r="CW16" s="548">
        <f t="shared" si="28"/>
        <v>0</v>
      </c>
    </row>
    <row r="17" spans="1:101" s="6" customFormat="1" ht="11.25" x14ac:dyDescent="0.2">
      <c r="A17" s="8">
        <v>14</v>
      </c>
      <c r="B17" s="15" t="s">
        <v>483</v>
      </c>
      <c r="C17" s="10"/>
      <c r="D17" s="10">
        <v>90</v>
      </c>
      <c r="E17" s="10">
        <v>90</v>
      </c>
      <c r="F17" s="10"/>
      <c r="G17" s="10">
        <v>78</v>
      </c>
      <c r="I17" s="10"/>
      <c r="J17" s="10">
        <v>54</v>
      </c>
      <c r="K17" s="10">
        <v>78</v>
      </c>
      <c r="L17" s="10"/>
      <c r="M17" s="83">
        <v>90</v>
      </c>
      <c r="O17" s="10">
        <v>75</v>
      </c>
      <c r="P17" s="27">
        <f t="shared" si="0"/>
        <v>555</v>
      </c>
      <c r="Q17" s="83"/>
      <c r="R17" s="83"/>
      <c r="S17" s="83"/>
      <c r="T17" s="83">
        <v>26</v>
      </c>
      <c r="U17" s="83"/>
      <c r="W17" s="83"/>
      <c r="X17" s="83"/>
      <c r="Y17" s="83"/>
      <c r="Z17" s="83">
        <v>29</v>
      </c>
      <c r="AA17" s="83"/>
      <c r="AB17" s="83"/>
      <c r="AC17" s="83"/>
      <c r="AD17" s="25">
        <f t="shared" si="1"/>
        <v>55</v>
      </c>
      <c r="AJ17" s="30"/>
      <c r="AO17" s="6">
        <v>1</v>
      </c>
      <c r="AR17" s="25">
        <f t="shared" si="2"/>
        <v>1</v>
      </c>
      <c r="AT17" s="10"/>
      <c r="AV17" s="10"/>
      <c r="AW17" s="10"/>
      <c r="BF17" s="27">
        <f t="shared" si="3"/>
        <v>0</v>
      </c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>
        <v>1</v>
      </c>
      <c r="BT17" s="27">
        <f t="shared" si="4"/>
        <v>1</v>
      </c>
      <c r="BU17" s="97"/>
      <c r="BV17" s="6">
        <v>14</v>
      </c>
      <c r="BW17" s="30" t="str">
        <f t="shared" si="5"/>
        <v>Mašát Pavel</v>
      </c>
      <c r="BX17" s="30">
        <f t="shared" si="7"/>
        <v>10</v>
      </c>
      <c r="BY17" s="30">
        <f t="shared" si="8"/>
        <v>5</v>
      </c>
      <c r="BZ17" s="30">
        <f t="shared" si="9"/>
        <v>1</v>
      </c>
      <c r="CA17" s="30">
        <f t="shared" si="10"/>
        <v>0</v>
      </c>
      <c r="CB17" s="30">
        <f t="shared" si="6"/>
        <v>1</v>
      </c>
      <c r="CC17" s="30">
        <f t="shared" si="29"/>
        <v>2</v>
      </c>
      <c r="CD17" s="548">
        <f t="shared" si="11"/>
        <v>0</v>
      </c>
      <c r="CE17" s="30" t="str">
        <f t="shared" si="12"/>
        <v>2014/15</v>
      </c>
      <c r="CF17" s="30"/>
      <c r="CG17" s="602" t="str">
        <f t="shared" si="13"/>
        <v>Mašát Pavel</v>
      </c>
      <c r="CH17" s="602">
        <f t="shared" si="14"/>
        <v>7</v>
      </c>
      <c r="CI17" s="602">
        <f t="shared" si="15"/>
        <v>2</v>
      </c>
      <c r="CJ17" s="602">
        <f t="shared" si="16"/>
        <v>1</v>
      </c>
      <c r="CK17" s="602">
        <f t="shared" si="17"/>
        <v>0</v>
      </c>
      <c r="CL17" s="602">
        <f t="shared" si="18"/>
        <v>1</v>
      </c>
      <c r="CM17" s="602">
        <f t="shared" si="19"/>
        <v>1</v>
      </c>
      <c r="CN17" s="602">
        <f t="shared" si="20"/>
        <v>0</v>
      </c>
      <c r="CO17" s="30"/>
      <c r="CP17" s="6" t="str">
        <f t="shared" si="21"/>
        <v>Mašát Pavel</v>
      </c>
      <c r="CQ17" s="30">
        <f t="shared" si="22"/>
        <v>3</v>
      </c>
      <c r="CR17" s="30">
        <f t="shared" si="23"/>
        <v>3</v>
      </c>
      <c r="CS17" s="30">
        <f t="shared" si="24"/>
        <v>0</v>
      </c>
      <c r="CT17" s="30">
        <f t="shared" si="25"/>
        <v>0</v>
      </c>
      <c r="CU17" s="30">
        <f t="shared" si="26"/>
        <v>0</v>
      </c>
      <c r="CV17" s="30">
        <f t="shared" si="27"/>
        <v>1</v>
      </c>
      <c r="CW17" s="548">
        <f t="shared" si="28"/>
        <v>0</v>
      </c>
    </row>
    <row r="18" spans="1:101" s="6" customFormat="1" ht="11.25" x14ac:dyDescent="0.2">
      <c r="A18" s="8">
        <v>15</v>
      </c>
      <c r="B18" s="15" t="s">
        <v>156</v>
      </c>
      <c r="C18" s="8"/>
      <c r="D18" s="10"/>
      <c r="E18" s="10">
        <v>90</v>
      </c>
      <c r="F18" s="10"/>
      <c r="G18" s="10">
        <v>68</v>
      </c>
      <c r="H18" s="8"/>
      <c r="I18" s="10">
        <v>90</v>
      </c>
      <c r="J18" s="10">
        <v>90</v>
      </c>
      <c r="K18" s="10"/>
      <c r="L18" s="10">
        <v>90</v>
      </c>
      <c r="M18" s="83"/>
      <c r="N18" s="10">
        <v>80</v>
      </c>
      <c r="O18" s="8"/>
      <c r="P18" s="27">
        <f t="shared" si="0"/>
        <v>508</v>
      </c>
      <c r="Q18" s="83"/>
      <c r="R18" s="83"/>
      <c r="S18" s="83"/>
      <c r="T18" s="83"/>
      <c r="U18" s="83"/>
      <c r="V18" s="10">
        <v>16</v>
      </c>
      <c r="W18" s="83"/>
      <c r="X18" s="83"/>
      <c r="Y18" s="83"/>
      <c r="Z18" s="83"/>
      <c r="AA18" s="83"/>
      <c r="AB18" s="83"/>
      <c r="AC18" s="83"/>
      <c r="AD18" s="25">
        <f t="shared" si="1"/>
        <v>16</v>
      </c>
      <c r="AE18" s="8"/>
      <c r="AF18" s="8"/>
      <c r="AG18" s="8"/>
      <c r="AH18" s="8"/>
      <c r="AI18" s="8"/>
      <c r="AJ18" s="43"/>
      <c r="AK18" s="8"/>
      <c r="AL18" s="8"/>
      <c r="AM18" s="8"/>
      <c r="AN18" s="8"/>
      <c r="AO18" s="8"/>
      <c r="AP18" s="8"/>
      <c r="AQ18" s="8"/>
      <c r="AR18" s="25">
        <f t="shared" si="2"/>
        <v>0</v>
      </c>
      <c r="AS18" s="10"/>
      <c r="AT18" s="10"/>
      <c r="AU18" s="10"/>
      <c r="AV18" s="10"/>
      <c r="AW18" s="10"/>
      <c r="AX18" s="10"/>
      <c r="AY18" s="10">
        <v>1</v>
      </c>
      <c r="AZ18" s="10"/>
      <c r="BA18" s="10"/>
      <c r="BB18" s="10"/>
      <c r="BC18" s="10"/>
      <c r="BD18" s="10"/>
      <c r="BE18" s="10"/>
      <c r="BF18" s="27">
        <f t="shared" si="3"/>
        <v>1</v>
      </c>
      <c r="BG18" s="43"/>
      <c r="BH18" s="43"/>
      <c r="BI18" s="43">
        <v>1</v>
      </c>
      <c r="BJ18" s="43"/>
      <c r="BK18" s="43"/>
      <c r="BL18" s="43"/>
      <c r="BM18" s="43"/>
      <c r="BN18" s="43"/>
      <c r="BO18" s="43"/>
      <c r="BP18" s="43"/>
      <c r="BQ18" s="43"/>
      <c r="BR18" s="43">
        <v>1</v>
      </c>
      <c r="BS18" s="43"/>
      <c r="BT18" s="27">
        <f t="shared" si="4"/>
        <v>2</v>
      </c>
      <c r="BU18" s="97"/>
      <c r="BV18" s="6">
        <v>15</v>
      </c>
      <c r="BW18" s="30" t="str">
        <f t="shared" si="5"/>
        <v>Novák Bohumír</v>
      </c>
      <c r="BX18" s="30">
        <f t="shared" si="7"/>
        <v>13</v>
      </c>
      <c r="BY18" s="30">
        <f t="shared" si="8"/>
        <v>2</v>
      </c>
      <c r="BZ18" s="30">
        <f t="shared" si="9"/>
        <v>1</v>
      </c>
      <c r="CA18" s="30">
        <f t="shared" si="10"/>
        <v>3</v>
      </c>
      <c r="CB18" s="30">
        <f t="shared" si="6"/>
        <v>4</v>
      </c>
      <c r="CC18" s="30">
        <f t="shared" si="29"/>
        <v>5</v>
      </c>
      <c r="CD18" s="548">
        <f t="shared" si="11"/>
        <v>0</v>
      </c>
      <c r="CE18" s="30" t="str">
        <f t="shared" si="12"/>
        <v>2014/15</v>
      </c>
      <c r="CF18" s="30"/>
      <c r="CG18" s="602" t="str">
        <f t="shared" si="13"/>
        <v>Novák Bohumír</v>
      </c>
      <c r="CH18" s="602">
        <f t="shared" si="14"/>
        <v>6</v>
      </c>
      <c r="CI18" s="602">
        <f t="shared" si="15"/>
        <v>1</v>
      </c>
      <c r="CJ18" s="602">
        <f t="shared" si="16"/>
        <v>0</v>
      </c>
      <c r="CK18" s="602">
        <f t="shared" si="17"/>
        <v>1</v>
      </c>
      <c r="CL18" s="602">
        <f t="shared" si="18"/>
        <v>1</v>
      </c>
      <c r="CM18" s="602">
        <f t="shared" si="19"/>
        <v>2</v>
      </c>
      <c r="CN18" s="602">
        <f t="shared" si="20"/>
        <v>0</v>
      </c>
      <c r="CO18" s="30"/>
      <c r="CP18" s="6" t="str">
        <f t="shared" si="21"/>
        <v>Novák Bohumír</v>
      </c>
      <c r="CQ18" s="30">
        <f t="shared" si="22"/>
        <v>7</v>
      </c>
      <c r="CR18" s="30">
        <f t="shared" si="23"/>
        <v>1</v>
      </c>
      <c r="CS18" s="30">
        <f t="shared" si="24"/>
        <v>1</v>
      </c>
      <c r="CT18" s="30">
        <f t="shared" si="25"/>
        <v>2</v>
      </c>
      <c r="CU18" s="30">
        <f t="shared" si="26"/>
        <v>3</v>
      </c>
      <c r="CV18" s="30">
        <f t="shared" si="27"/>
        <v>3</v>
      </c>
      <c r="CW18" s="548">
        <f t="shared" si="28"/>
        <v>0</v>
      </c>
    </row>
    <row r="19" spans="1:101" s="6" customFormat="1" ht="11.25" x14ac:dyDescent="0.2">
      <c r="A19" s="8">
        <v>16</v>
      </c>
      <c r="B19" s="15" t="s">
        <v>57</v>
      </c>
      <c r="C19" s="10">
        <v>90</v>
      </c>
      <c r="D19" s="10"/>
      <c r="E19" s="10">
        <v>53</v>
      </c>
      <c r="F19" s="10">
        <v>90</v>
      </c>
      <c r="G19" s="10"/>
      <c r="H19" s="10">
        <v>90</v>
      </c>
      <c r="I19" s="10">
        <v>90</v>
      </c>
      <c r="J19" s="10">
        <v>90</v>
      </c>
      <c r="K19" s="10">
        <v>90</v>
      </c>
      <c r="L19" s="10">
        <v>66</v>
      </c>
      <c r="M19" s="83">
        <v>90</v>
      </c>
      <c r="N19" s="6">
        <v>90</v>
      </c>
      <c r="O19" s="10">
        <v>90</v>
      </c>
      <c r="P19" s="27">
        <f t="shared" si="0"/>
        <v>929</v>
      </c>
      <c r="Q19" s="83"/>
      <c r="R19" s="83"/>
      <c r="S19" s="83"/>
      <c r="T19" s="83"/>
      <c r="U19" s="83">
        <v>26</v>
      </c>
      <c r="W19" s="83"/>
      <c r="X19" s="83"/>
      <c r="Y19" s="83"/>
      <c r="Z19" s="83"/>
      <c r="AA19" s="83"/>
      <c r="AB19" s="83"/>
      <c r="AC19" s="83"/>
      <c r="AD19" s="25">
        <f t="shared" si="1"/>
        <v>26</v>
      </c>
      <c r="AE19" s="10"/>
      <c r="AF19" s="10"/>
      <c r="AG19" s="10"/>
      <c r="AH19" s="10"/>
      <c r="AI19" s="10"/>
      <c r="AJ19" s="30"/>
      <c r="AK19" s="10"/>
      <c r="AL19" s="10"/>
      <c r="AM19" s="10"/>
      <c r="AN19" s="10"/>
      <c r="AO19" s="10"/>
      <c r="AP19" s="10"/>
      <c r="AQ19" s="10">
        <v>1</v>
      </c>
      <c r="AR19" s="25">
        <f t="shared" si="2"/>
        <v>1</v>
      </c>
      <c r="BA19" s="10"/>
      <c r="BF19" s="27">
        <f t="shared" si="3"/>
        <v>0</v>
      </c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27">
        <f t="shared" si="4"/>
        <v>0</v>
      </c>
      <c r="BU19" s="97"/>
      <c r="BV19" s="6">
        <v>16</v>
      </c>
      <c r="BW19" s="30" t="str">
        <f t="shared" si="5"/>
        <v>Novák Vojta</v>
      </c>
      <c r="BX19" s="30">
        <f t="shared" si="7"/>
        <v>21</v>
      </c>
      <c r="BY19" s="30">
        <f t="shared" si="8"/>
        <v>1</v>
      </c>
      <c r="BZ19" s="30">
        <f t="shared" si="9"/>
        <v>1</v>
      </c>
      <c r="CA19" s="30">
        <f t="shared" si="10"/>
        <v>0</v>
      </c>
      <c r="CB19" s="30">
        <f t="shared" si="6"/>
        <v>1</v>
      </c>
      <c r="CC19" s="30">
        <f t="shared" si="29"/>
        <v>1</v>
      </c>
      <c r="CD19" s="548">
        <f t="shared" si="11"/>
        <v>0</v>
      </c>
      <c r="CE19" s="30" t="str">
        <f t="shared" si="12"/>
        <v>2014/15</v>
      </c>
      <c r="CF19" s="30"/>
      <c r="CG19" s="602" t="str">
        <f t="shared" si="13"/>
        <v>Novák Vojta</v>
      </c>
      <c r="CH19" s="602">
        <f t="shared" si="14"/>
        <v>11</v>
      </c>
      <c r="CI19" s="602">
        <f t="shared" si="15"/>
        <v>1</v>
      </c>
      <c r="CJ19" s="602">
        <f t="shared" si="16"/>
        <v>1</v>
      </c>
      <c r="CK19" s="602">
        <f t="shared" si="17"/>
        <v>0</v>
      </c>
      <c r="CL19" s="602">
        <f t="shared" si="18"/>
        <v>1</v>
      </c>
      <c r="CM19" s="602">
        <f t="shared" si="19"/>
        <v>0</v>
      </c>
      <c r="CN19" s="602">
        <f t="shared" si="20"/>
        <v>0</v>
      </c>
      <c r="CO19" s="30"/>
      <c r="CP19" s="6" t="str">
        <f t="shared" si="21"/>
        <v>Novák Vojta</v>
      </c>
      <c r="CQ19" s="30">
        <f t="shared" si="22"/>
        <v>10</v>
      </c>
      <c r="CR19" s="30">
        <f t="shared" si="23"/>
        <v>0</v>
      </c>
      <c r="CS19" s="30">
        <f t="shared" si="24"/>
        <v>0</v>
      </c>
      <c r="CT19" s="30">
        <f t="shared" si="25"/>
        <v>0</v>
      </c>
      <c r="CU19" s="30">
        <f t="shared" si="26"/>
        <v>0</v>
      </c>
      <c r="CV19" s="30">
        <f t="shared" si="27"/>
        <v>1</v>
      </c>
      <c r="CW19" s="548">
        <f t="shared" si="28"/>
        <v>0</v>
      </c>
    </row>
    <row r="20" spans="1:101" s="6" customFormat="1" ht="11.25" x14ac:dyDescent="0.2">
      <c r="A20" s="8">
        <v>17</v>
      </c>
      <c r="B20" s="15" t="s">
        <v>164</v>
      </c>
      <c r="C20" s="10">
        <v>90</v>
      </c>
      <c r="D20" s="10"/>
      <c r="E20" s="10">
        <v>83</v>
      </c>
      <c r="F20" s="10">
        <v>90</v>
      </c>
      <c r="G20" s="10">
        <v>61</v>
      </c>
      <c r="H20" s="8">
        <v>90</v>
      </c>
      <c r="I20" s="10">
        <v>90</v>
      </c>
      <c r="J20" s="10">
        <v>90</v>
      </c>
      <c r="K20" s="10"/>
      <c r="L20" s="10">
        <v>90</v>
      </c>
      <c r="M20" s="83">
        <v>90</v>
      </c>
      <c r="N20" s="10">
        <v>39</v>
      </c>
      <c r="O20" s="10">
        <v>90</v>
      </c>
      <c r="P20" s="27">
        <f t="shared" si="0"/>
        <v>903</v>
      </c>
      <c r="Q20" s="83"/>
      <c r="R20" s="83">
        <v>31</v>
      </c>
      <c r="S20" s="83"/>
      <c r="T20" s="83"/>
      <c r="U20" s="83"/>
      <c r="V20" s="10"/>
      <c r="W20" s="83"/>
      <c r="X20" s="83"/>
      <c r="Y20" s="83"/>
      <c r="Z20" s="83"/>
      <c r="AA20" s="83"/>
      <c r="AB20" s="10"/>
      <c r="AC20" s="83"/>
      <c r="AD20" s="25">
        <f t="shared" si="1"/>
        <v>31</v>
      </c>
      <c r="AE20" s="8"/>
      <c r="AF20" s="8"/>
      <c r="AG20" s="8"/>
      <c r="AH20" s="8"/>
      <c r="AI20" s="8"/>
      <c r="AJ20" s="43"/>
      <c r="AK20" s="8"/>
      <c r="AL20" s="8"/>
      <c r="AM20" s="8"/>
      <c r="AN20" s="8"/>
      <c r="AO20" s="8">
        <v>1</v>
      </c>
      <c r="AP20" s="8"/>
      <c r="AQ20" s="8"/>
      <c r="AR20" s="25">
        <f t="shared" si="2"/>
        <v>1</v>
      </c>
      <c r="AS20" s="10"/>
      <c r="AT20" s="10"/>
      <c r="AU20" s="10"/>
      <c r="AV20" s="10">
        <v>2</v>
      </c>
      <c r="AW20" s="10"/>
      <c r="AX20" s="10">
        <v>1</v>
      </c>
      <c r="AY20" s="10"/>
      <c r="AZ20" s="10"/>
      <c r="BA20" s="10"/>
      <c r="BB20" s="10"/>
      <c r="BC20" s="10"/>
      <c r="BD20" s="10"/>
      <c r="BE20" s="10"/>
      <c r="BF20" s="27">
        <f t="shared" si="3"/>
        <v>3</v>
      </c>
      <c r="BG20" s="43">
        <v>1</v>
      </c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>
        <v>1</v>
      </c>
      <c r="BT20" s="27">
        <f t="shared" si="4"/>
        <v>2</v>
      </c>
      <c r="BU20" s="97"/>
      <c r="BV20" s="6">
        <v>17</v>
      </c>
      <c r="BW20" s="30" t="str">
        <f t="shared" si="5"/>
        <v>Pokorný Václav</v>
      </c>
      <c r="BX20" s="30">
        <f t="shared" si="7"/>
        <v>13</v>
      </c>
      <c r="BY20" s="30">
        <f t="shared" si="8"/>
        <v>1</v>
      </c>
      <c r="BZ20" s="30">
        <f t="shared" si="9"/>
        <v>1</v>
      </c>
      <c r="CA20" s="30">
        <f t="shared" si="10"/>
        <v>3</v>
      </c>
      <c r="CB20" s="30">
        <f t="shared" si="6"/>
        <v>4</v>
      </c>
      <c r="CC20" s="30">
        <f t="shared" si="29"/>
        <v>2</v>
      </c>
      <c r="CD20" s="548">
        <f t="shared" si="11"/>
        <v>0</v>
      </c>
      <c r="CE20" s="30" t="str">
        <f t="shared" si="12"/>
        <v>2014/15</v>
      </c>
      <c r="CF20" s="30"/>
      <c r="CG20" s="602" t="str">
        <f t="shared" si="13"/>
        <v>Pokorný Václav</v>
      </c>
      <c r="CH20" s="602">
        <f t="shared" si="14"/>
        <v>11</v>
      </c>
      <c r="CI20" s="602">
        <f t="shared" si="15"/>
        <v>1</v>
      </c>
      <c r="CJ20" s="602">
        <f t="shared" si="16"/>
        <v>1</v>
      </c>
      <c r="CK20" s="602">
        <f t="shared" si="17"/>
        <v>3</v>
      </c>
      <c r="CL20" s="602">
        <f t="shared" si="18"/>
        <v>4</v>
      </c>
      <c r="CM20" s="602">
        <f t="shared" si="19"/>
        <v>2</v>
      </c>
      <c r="CN20" s="602">
        <f t="shared" si="20"/>
        <v>0</v>
      </c>
      <c r="CO20" s="30"/>
      <c r="CP20" s="6" t="str">
        <f t="shared" si="21"/>
        <v>Pokorný Václav</v>
      </c>
      <c r="CQ20" s="30">
        <f t="shared" si="22"/>
        <v>2</v>
      </c>
      <c r="CR20" s="30">
        <f t="shared" si="23"/>
        <v>0</v>
      </c>
      <c r="CS20" s="30">
        <f t="shared" si="24"/>
        <v>0</v>
      </c>
      <c r="CT20" s="30">
        <f t="shared" si="25"/>
        <v>0</v>
      </c>
      <c r="CU20" s="30">
        <f t="shared" si="26"/>
        <v>0</v>
      </c>
      <c r="CV20" s="30">
        <f t="shared" si="27"/>
        <v>0</v>
      </c>
      <c r="CW20" s="548">
        <f t="shared" si="28"/>
        <v>0</v>
      </c>
    </row>
    <row r="21" spans="1:101" s="6" customFormat="1" ht="11.25" x14ac:dyDescent="0.2">
      <c r="A21" s="8">
        <v>18</v>
      </c>
      <c r="B21" s="15" t="s">
        <v>486</v>
      </c>
      <c r="C21" s="10">
        <v>72</v>
      </c>
      <c r="D21" s="10">
        <v>90</v>
      </c>
      <c r="E21" s="10">
        <v>74</v>
      </c>
      <c r="F21" s="10">
        <v>90</v>
      </c>
      <c r="G21" s="10">
        <v>72</v>
      </c>
      <c r="H21" s="8">
        <v>78</v>
      </c>
      <c r="I21" s="10">
        <v>90</v>
      </c>
      <c r="J21" s="10">
        <v>90</v>
      </c>
      <c r="K21" s="10">
        <v>90</v>
      </c>
      <c r="L21" s="10"/>
      <c r="M21" s="83">
        <v>90</v>
      </c>
      <c r="N21" s="10">
        <v>90</v>
      </c>
      <c r="O21" s="10">
        <v>90</v>
      </c>
      <c r="P21" s="27">
        <f t="shared" si="0"/>
        <v>1016</v>
      </c>
      <c r="Q21" s="83"/>
      <c r="R21" s="83"/>
      <c r="S21" s="83"/>
      <c r="T21" s="83"/>
      <c r="U21" s="83"/>
      <c r="V21" s="10"/>
      <c r="W21" s="83"/>
      <c r="X21" s="83"/>
      <c r="Y21" s="83"/>
      <c r="Z21" s="83"/>
      <c r="AA21" s="83"/>
      <c r="AB21" s="83"/>
      <c r="AC21" s="83"/>
      <c r="AD21" s="25">
        <f t="shared" si="1"/>
        <v>0</v>
      </c>
      <c r="AE21" s="8"/>
      <c r="AF21" s="8"/>
      <c r="AG21" s="8"/>
      <c r="AH21" s="8"/>
      <c r="AI21" s="8"/>
      <c r="AJ21" s="43"/>
      <c r="AK21" s="8">
        <v>1</v>
      </c>
      <c r="AL21" s="8"/>
      <c r="AM21" s="8"/>
      <c r="AN21" s="8"/>
      <c r="AO21" s="8">
        <v>1</v>
      </c>
      <c r="AP21" s="8"/>
      <c r="AQ21" s="8"/>
      <c r="AR21" s="25">
        <f t="shared" si="2"/>
        <v>2</v>
      </c>
      <c r="AS21" s="10">
        <v>2</v>
      </c>
      <c r="AT21" s="10"/>
      <c r="AU21" s="10"/>
      <c r="AV21" s="10">
        <v>1</v>
      </c>
      <c r="AW21" s="10"/>
      <c r="AX21" s="10"/>
      <c r="AY21" s="10"/>
      <c r="AZ21" s="10"/>
      <c r="BA21" s="10"/>
      <c r="BB21" s="10"/>
      <c r="BC21" s="10">
        <v>1</v>
      </c>
      <c r="BD21" s="10"/>
      <c r="BE21" s="10"/>
      <c r="BF21" s="27">
        <f t="shared" si="3"/>
        <v>4</v>
      </c>
      <c r="BG21" s="43"/>
      <c r="BH21" s="43"/>
      <c r="BI21" s="43"/>
      <c r="BJ21" s="43"/>
      <c r="BK21" s="43"/>
      <c r="BL21" s="43"/>
      <c r="BM21" s="43"/>
      <c r="BN21" s="43">
        <v>1</v>
      </c>
      <c r="BO21" s="43"/>
      <c r="BP21" s="43"/>
      <c r="BQ21" s="43"/>
      <c r="BR21" s="43"/>
      <c r="BS21" s="43">
        <v>1</v>
      </c>
      <c r="BT21" s="27">
        <f t="shared" si="4"/>
        <v>2</v>
      </c>
      <c r="BU21" s="97"/>
      <c r="BV21" s="6">
        <v>18</v>
      </c>
      <c r="BW21" s="30" t="str">
        <f t="shared" si="5"/>
        <v>Švarc Petr</v>
      </c>
      <c r="BX21" s="30">
        <f t="shared" si="7"/>
        <v>21</v>
      </c>
      <c r="BY21" s="30">
        <f t="shared" si="8"/>
        <v>1</v>
      </c>
      <c r="BZ21" s="30">
        <f t="shared" si="9"/>
        <v>4</v>
      </c>
      <c r="CA21" s="30">
        <f t="shared" si="10"/>
        <v>8</v>
      </c>
      <c r="CB21" s="30">
        <f t="shared" si="6"/>
        <v>12</v>
      </c>
      <c r="CC21" s="30">
        <f t="shared" si="29"/>
        <v>2</v>
      </c>
      <c r="CD21" s="548">
        <f t="shared" si="11"/>
        <v>0</v>
      </c>
      <c r="CE21" s="30" t="str">
        <f t="shared" si="12"/>
        <v>2014/15</v>
      </c>
      <c r="CF21" s="30"/>
      <c r="CG21" s="602" t="str">
        <f t="shared" si="13"/>
        <v>Švarc Petr</v>
      </c>
      <c r="CH21" s="602">
        <f t="shared" si="14"/>
        <v>12</v>
      </c>
      <c r="CI21" s="602">
        <f t="shared" si="15"/>
        <v>0</v>
      </c>
      <c r="CJ21" s="602">
        <f t="shared" si="16"/>
        <v>2</v>
      </c>
      <c r="CK21" s="602">
        <f t="shared" si="17"/>
        <v>4</v>
      </c>
      <c r="CL21" s="602">
        <f t="shared" si="18"/>
        <v>6</v>
      </c>
      <c r="CM21" s="602">
        <f t="shared" si="19"/>
        <v>2</v>
      </c>
      <c r="CN21" s="602">
        <f t="shared" si="20"/>
        <v>0</v>
      </c>
      <c r="CO21" s="30"/>
      <c r="CP21" s="6" t="str">
        <f t="shared" si="21"/>
        <v>Švarc Petr</v>
      </c>
      <c r="CQ21" s="30">
        <f t="shared" si="22"/>
        <v>9</v>
      </c>
      <c r="CR21" s="30">
        <f t="shared" si="23"/>
        <v>1</v>
      </c>
      <c r="CS21" s="30">
        <f t="shared" si="24"/>
        <v>2</v>
      </c>
      <c r="CT21" s="30">
        <f t="shared" si="25"/>
        <v>4</v>
      </c>
      <c r="CU21" s="30">
        <f t="shared" si="26"/>
        <v>6</v>
      </c>
      <c r="CV21" s="30">
        <f t="shared" si="27"/>
        <v>0</v>
      </c>
      <c r="CW21" s="548">
        <f t="shared" si="28"/>
        <v>0</v>
      </c>
    </row>
    <row r="22" spans="1:101" s="6" customFormat="1" ht="11.25" x14ac:dyDescent="0.2">
      <c r="A22" s="8">
        <v>19</v>
      </c>
      <c r="B22" s="17" t="s">
        <v>44</v>
      </c>
      <c r="C22" s="10">
        <v>88</v>
      </c>
      <c r="D22" s="10"/>
      <c r="E22" s="10"/>
      <c r="F22" s="10"/>
      <c r="G22" s="10"/>
      <c r="H22" s="8"/>
      <c r="I22" s="10"/>
      <c r="J22" s="10"/>
      <c r="K22" s="10"/>
      <c r="L22" s="10"/>
      <c r="M22" s="83"/>
      <c r="N22" s="10"/>
      <c r="O22" s="10"/>
      <c r="P22" s="27">
        <f t="shared" si="0"/>
        <v>88</v>
      </c>
      <c r="Q22" s="83"/>
      <c r="R22" s="83"/>
      <c r="S22" s="83"/>
      <c r="T22" s="83"/>
      <c r="U22" s="83">
        <v>12</v>
      </c>
      <c r="V22" s="10"/>
      <c r="W22" s="83"/>
      <c r="X22" s="83"/>
      <c r="Y22" s="83">
        <v>12</v>
      </c>
      <c r="Z22" s="83"/>
      <c r="AA22" s="83"/>
      <c r="AB22" s="83">
        <v>10</v>
      </c>
      <c r="AC22" s="83"/>
      <c r="AD22" s="25">
        <f t="shared" si="1"/>
        <v>34</v>
      </c>
      <c r="AE22" s="8">
        <v>1</v>
      </c>
      <c r="AF22" s="8"/>
      <c r="AG22" s="8"/>
      <c r="AH22" s="8"/>
      <c r="AI22" s="8"/>
      <c r="AJ22" s="43"/>
      <c r="AK22" s="8"/>
      <c r="AL22" s="8"/>
      <c r="AM22" s="8"/>
      <c r="AN22" s="8"/>
      <c r="AO22" s="8"/>
      <c r="AP22" s="8"/>
      <c r="AQ22" s="8"/>
      <c r="AR22" s="25">
        <f t="shared" si="2"/>
        <v>1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27">
        <f t="shared" si="3"/>
        <v>0</v>
      </c>
      <c r="BG22" s="43">
        <v>1</v>
      </c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27">
        <f t="shared" si="4"/>
        <v>1</v>
      </c>
      <c r="BU22" s="97"/>
      <c r="BV22" s="6">
        <v>19</v>
      </c>
      <c r="BW22" s="30" t="str">
        <f t="shared" si="5"/>
        <v>Urbánek Pavel</v>
      </c>
      <c r="BX22" s="30">
        <f t="shared" si="7"/>
        <v>4</v>
      </c>
      <c r="BY22" s="30">
        <f t="shared" si="8"/>
        <v>3</v>
      </c>
      <c r="BZ22" s="30">
        <f t="shared" si="9"/>
        <v>1</v>
      </c>
      <c r="CA22" s="30">
        <f t="shared" si="10"/>
        <v>0</v>
      </c>
      <c r="CB22" s="30">
        <f t="shared" si="6"/>
        <v>1</v>
      </c>
      <c r="CC22" s="30">
        <f t="shared" si="29"/>
        <v>2</v>
      </c>
      <c r="CD22" s="548">
        <f t="shared" si="11"/>
        <v>0</v>
      </c>
      <c r="CE22" s="30" t="str">
        <f t="shared" si="12"/>
        <v>2014/15</v>
      </c>
      <c r="CF22" s="30"/>
      <c r="CG22" s="602" t="str">
        <f t="shared" si="13"/>
        <v>Urbánek Pavel</v>
      </c>
      <c r="CH22" s="602">
        <f t="shared" si="14"/>
        <v>1</v>
      </c>
      <c r="CI22" s="602">
        <f t="shared" si="15"/>
        <v>3</v>
      </c>
      <c r="CJ22" s="602">
        <f t="shared" si="16"/>
        <v>1</v>
      </c>
      <c r="CK22" s="602">
        <f t="shared" si="17"/>
        <v>0</v>
      </c>
      <c r="CL22" s="602">
        <f t="shared" si="18"/>
        <v>1</v>
      </c>
      <c r="CM22" s="602">
        <f t="shared" si="19"/>
        <v>1</v>
      </c>
      <c r="CN22" s="602">
        <f t="shared" si="20"/>
        <v>0</v>
      </c>
      <c r="CO22" s="30"/>
      <c r="CP22" s="6" t="str">
        <f t="shared" si="21"/>
        <v>Urbánek Pavel</v>
      </c>
      <c r="CQ22" s="30">
        <f t="shared" si="22"/>
        <v>3</v>
      </c>
      <c r="CR22" s="30">
        <f t="shared" si="23"/>
        <v>0</v>
      </c>
      <c r="CS22" s="30">
        <f t="shared" si="24"/>
        <v>0</v>
      </c>
      <c r="CT22" s="30">
        <f t="shared" si="25"/>
        <v>0</v>
      </c>
      <c r="CU22" s="30">
        <f t="shared" si="26"/>
        <v>0</v>
      </c>
      <c r="CV22" s="30">
        <f t="shared" si="27"/>
        <v>1</v>
      </c>
      <c r="CW22" s="548">
        <f t="shared" si="28"/>
        <v>0</v>
      </c>
    </row>
    <row r="23" spans="1:101" s="6" customFormat="1" ht="11.25" x14ac:dyDescent="0.2">
      <c r="A23" s="8">
        <v>20</v>
      </c>
      <c r="B23" s="15" t="s">
        <v>165</v>
      </c>
      <c r="C23" s="10">
        <v>90</v>
      </c>
      <c r="D23" s="10">
        <v>90</v>
      </c>
      <c r="E23" s="10">
        <v>74</v>
      </c>
      <c r="F23" s="10">
        <v>90</v>
      </c>
      <c r="G23" s="10">
        <v>90</v>
      </c>
      <c r="H23" s="8">
        <v>90</v>
      </c>
      <c r="I23" s="10">
        <v>67</v>
      </c>
      <c r="J23" s="10">
        <v>90</v>
      </c>
      <c r="K23" s="10">
        <v>90</v>
      </c>
      <c r="L23" s="10">
        <v>90</v>
      </c>
      <c r="M23" s="83">
        <v>45</v>
      </c>
      <c r="N23" s="10">
        <v>90</v>
      </c>
      <c r="O23" s="10"/>
      <c r="P23" s="27">
        <f t="shared" si="0"/>
        <v>996</v>
      </c>
      <c r="Q23" s="83"/>
      <c r="R23" s="83"/>
      <c r="S23" s="83"/>
      <c r="T23" s="83"/>
      <c r="U23" s="83"/>
      <c r="V23" s="10"/>
      <c r="W23" s="83"/>
      <c r="X23" s="43"/>
      <c r="Y23" s="83"/>
      <c r="Z23" s="83"/>
      <c r="AA23" s="83"/>
      <c r="AB23" s="83"/>
      <c r="AC23" s="83"/>
      <c r="AD23" s="25">
        <f t="shared" si="1"/>
        <v>0</v>
      </c>
      <c r="AE23" s="8"/>
      <c r="AF23" s="8"/>
      <c r="AG23" s="8"/>
      <c r="AH23" s="8"/>
      <c r="AI23" s="8"/>
      <c r="AJ23" s="43"/>
      <c r="AK23" s="8"/>
      <c r="AL23" s="8"/>
      <c r="AM23" s="8"/>
      <c r="AN23" s="8"/>
      <c r="AO23" s="8"/>
      <c r="AP23" s="8"/>
      <c r="AQ23" s="8"/>
      <c r="AR23" s="25">
        <f t="shared" si="2"/>
        <v>0</v>
      </c>
      <c r="AS23" s="10">
        <v>1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27">
        <f t="shared" si="3"/>
        <v>1</v>
      </c>
      <c r="BG23" s="43"/>
      <c r="BH23" s="43"/>
      <c r="BI23" s="43"/>
      <c r="BJ23" s="43"/>
      <c r="BK23" s="43"/>
      <c r="BL23" s="43"/>
      <c r="BM23" s="43"/>
      <c r="BN23" s="43"/>
      <c r="BO23" s="43"/>
      <c r="BP23" s="43">
        <v>1</v>
      </c>
      <c r="BQ23" s="43"/>
      <c r="BR23" s="43">
        <v>1</v>
      </c>
      <c r="BS23" s="43"/>
      <c r="BT23" s="27">
        <f t="shared" si="4"/>
        <v>2</v>
      </c>
      <c r="BU23" s="97"/>
      <c r="BV23" s="6">
        <v>20</v>
      </c>
      <c r="BW23" s="30" t="str">
        <f t="shared" si="5"/>
        <v>Zamazal Jindřich</v>
      </c>
      <c r="BX23" s="30">
        <f t="shared" si="7"/>
        <v>13</v>
      </c>
      <c r="BY23" s="30">
        <f t="shared" si="8"/>
        <v>0</v>
      </c>
      <c r="BZ23" s="30">
        <f t="shared" si="9"/>
        <v>0</v>
      </c>
      <c r="CA23" s="30">
        <f t="shared" si="10"/>
        <v>1</v>
      </c>
      <c r="CB23" s="30">
        <f t="shared" si="6"/>
        <v>1</v>
      </c>
      <c r="CC23" s="30">
        <f t="shared" si="29"/>
        <v>2</v>
      </c>
      <c r="CD23" s="548">
        <f t="shared" si="11"/>
        <v>0</v>
      </c>
      <c r="CE23" s="30" t="str">
        <f t="shared" si="12"/>
        <v>2014/15</v>
      </c>
      <c r="CF23" s="30"/>
      <c r="CG23" s="602" t="str">
        <f t="shared" si="13"/>
        <v>Zamazal Jindřich</v>
      </c>
      <c r="CH23" s="602">
        <f t="shared" si="14"/>
        <v>12</v>
      </c>
      <c r="CI23" s="602">
        <f t="shared" si="15"/>
        <v>0</v>
      </c>
      <c r="CJ23" s="602">
        <f t="shared" si="16"/>
        <v>0</v>
      </c>
      <c r="CK23" s="602">
        <f t="shared" si="17"/>
        <v>1</v>
      </c>
      <c r="CL23" s="602">
        <f t="shared" si="18"/>
        <v>1</v>
      </c>
      <c r="CM23" s="602">
        <f t="shared" si="19"/>
        <v>2</v>
      </c>
      <c r="CN23" s="602">
        <f t="shared" si="20"/>
        <v>0</v>
      </c>
      <c r="CO23" s="30"/>
      <c r="CP23" s="6" t="str">
        <f t="shared" si="21"/>
        <v>Zamazal Jindřich</v>
      </c>
      <c r="CQ23" s="30">
        <f t="shared" si="22"/>
        <v>1</v>
      </c>
      <c r="CR23" s="30">
        <f t="shared" si="23"/>
        <v>0</v>
      </c>
      <c r="CS23" s="30">
        <f t="shared" si="24"/>
        <v>0</v>
      </c>
      <c r="CT23" s="30">
        <f t="shared" si="25"/>
        <v>0</v>
      </c>
      <c r="CU23" s="30">
        <f t="shared" si="26"/>
        <v>0</v>
      </c>
      <c r="CV23" s="30">
        <f t="shared" si="27"/>
        <v>0</v>
      </c>
      <c r="CW23" s="548">
        <f t="shared" si="28"/>
        <v>0</v>
      </c>
    </row>
    <row r="24" spans="1:101" s="6" customFormat="1" ht="11.25" x14ac:dyDescent="0.2">
      <c r="A24" s="8">
        <v>21</v>
      </c>
      <c r="B24" s="15" t="s">
        <v>480</v>
      </c>
      <c r="C24" s="10"/>
      <c r="D24" s="10"/>
      <c r="E24" s="10"/>
      <c r="F24" s="10"/>
      <c r="G24" s="10"/>
      <c r="H24" s="8"/>
      <c r="I24" s="10"/>
      <c r="J24" s="10"/>
      <c r="K24" s="10"/>
      <c r="L24" s="10"/>
      <c r="M24" s="83"/>
      <c r="N24" s="10"/>
      <c r="O24" s="10"/>
      <c r="P24" s="27">
        <f t="shared" si="0"/>
        <v>0</v>
      </c>
      <c r="Q24" s="83"/>
      <c r="R24" s="83"/>
      <c r="S24" s="83"/>
      <c r="T24" s="83"/>
      <c r="U24" s="83"/>
      <c r="V24" s="10"/>
      <c r="W24" s="83"/>
      <c r="X24" s="83"/>
      <c r="Y24" s="83"/>
      <c r="Z24" s="83"/>
      <c r="AA24" s="83"/>
      <c r="AB24" s="83"/>
      <c r="AC24" s="83"/>
      <c r="AD24" s="25">
        <f t="shared" si="1"/>
        <v>0</v>
      </c>
      <c r="AE24" s="8"/>
      <c r="AF24" s="8"/>
      <c r="AG24" s="8"/>
      <c r="AH24" s="8"/>
      <c r="AI24" s="8"/>
      <c r="AJ24" s="43"/>
      <c r="AK24" s="8"/>
      <c r="AL24" s="8"/>
      <c r="AM24" s="8"/>
      <c r="AN24" s="8"/>
      <c r="AO24" s="8"/>
      <c r="AP24" s="8"/>
      <c r="AQ24" s="8"/>
      <c r="AR24" s="25">
        <f t="shared" si="2"/>
        <v>0</v>
      </c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27">
        <f t="shared" si="3"/>
        <v>0</v>
      </c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27">
        <f t="shared" si="4"/>
        <v>0</v>
      </c>
      <c r="BU24" s="97"/>
      <c r="BV24" s="6">
        <v>21</v>
      </c>
      <c r="BW24" s="30" t="str">
        <f t="shared" si="5"/>
        <v>Jahoda Martin</v>
      </c>
      <c r="BX24" s="30">
        <f t="shared" si="7"/>
        <v>0</v>
      </c>
      <c r="BY24" s="30">
        <f t="shared" si="8"/>
        <v>0</v>
      </c>
      <c r="BZ24" s="30">
        <f t="shared" si="9"/>
        <v>0</v>
      </c>
      <c r="CA24" s="30">
        <f t="shared" si="10"/>
        <v>0</v>
      </c>
      <c r="CB24" s="30">
        <f t="shared" si="6"/>
        <v>0</v>
      </c>
      <c r="CC24" s="30">
        <f t="shared" si="29"/>
        <v>0</v>
      </c>
      <c r="CD24" s="548">
        <f t="shared" si="11"/>
        <v>0</v>
      </c>
      <c r="CE24" s="30" t="str">
        <f t="shared" si="12"/>
        <v>2014/15</v>
      </c>
      <c r="CF24" s="30"/>
      <c r="CG24" s="602" t="str">
        <f t="shared" si="13"/>
        <v>Jahoda Martin</v>
      </c>
      <c r="CH24" s="602">
        <f t="shared" si="14"/>
        <v>0</v>
      </c>
      <c r="CI24" s="602">
        <f t="shared" si="15"/>
        <v>0</v>
      </c>
      <c r="CJ24" s="602">
        <f t="shared" si="16"/>
        <v>0</v>
      </c>
      <c r="CK24" s="602">
        <f t="shared" si="17"/>
        <v>0</v>
      </c>
      <c r="CL24" s="602">
        <f t="shared" si="18"/>
        <v>0</v>
      </c>
      <c r="CM24" s="602">
        <f t="shared" si="19"/>
        <v>0</v>
      </c>
      <c r="CN24" s="602">
        <f t="shared" si="20"/>
        <v>0</v>
      </c>
      <c r="CO24" s="30"/>
      <c r="CP24" s="6" t="str">
        <f t="shared" si="21"/>
        <v>Jahoda Martin</v>
      </c>
      <c r="CQ24" s="30">
        <f t="shared" si="22"/>
        <v>0</v>
      </c>
      <c r="CR24" s="30">
        <f t="shared" si="23"/>
        <v>0</v>
      </c>
      <c r="CS24" s="30">
        <f t="shared" si="24"/>
        <v>0</v>
      </c>
      <c r="CT24" s="30">
        <f t="shared" si="25"/>
        <v>0</v>
      </c>
      <c r="CU24" s="30">
        <f t="shared" si="26"/>
        <v>0</v>
      </c>
      <c r="CV24" s="30">
        <f t="shared" si="27"/>
        <v>0</v>
      </c>
      <c r="CW24" s="548">
        <f t="shared" si="28"/>
        <v>0</v>
      </c>
    </row>
    <row r="25" spans="1:101" s="6" customFormat="1" ht="11.25" x14ac:dyDescent="0.2">
      <c r="A25" s="8">
        <v>22</v>
      </c>
      <c r="B25" s="15" t="s">
        <v>719</v>
      </c>
      <c r="C25" s="10"/>
      <c r="D25" s="10"/>
      <c r="E25" s="10"/>
      <c r="F25" s="10"/>
      <c r="G25" s="10"/>
      <c r="H25" s="8"/>
      <c r="I25" s="10"/>
      <c r="J25" s="10"/>
      <c r="K25" s="10"/>
      <c r="L25" s="10"/>
      <c r="M25" s="83"/>
      <c r="N25" s="10"/>
      <c r="O25" s="10"/>
      <c r="P25" s="27">
        <f t="shared" si="0"/>
        <v>0</v>
      </c>
      <c r="Q25" s="83"/>
      <c r="R25" s="83"/>
      <c r="S25" s="83"/>
      <c r="T25" s="83"/>
      <c r="U25" s="83"/>
      <c r="V25" s="10"/>
      <c r="W25" s="83"/>
      <c r="X25" s="43"/>
      <c r="Y25" s="83"/>
      <c r="Z25" s="83"/>
      <c r="AA25" s="83"/>
      <c r="AB25" s="83"/>
      <c r="AC25" s="83"/>
      <c r="AD25" s="25">
        <f t="shared" si="1"/>
        <v>0</v>
      </c>
      <c r="AE25" s="8"/>
      <c r="AF25" s="8"/>
      <c r="AG25" s="8"/>
      <c r="AH25" s="8"/>
      <c r="AI25" s="8"/>
      <c r="AJ25" s="43"/>
      <c r="AK25" s="8"/>
      <c r="AL25" s="8"/>
      <c r="AM25" s="8"/>
      <c r="AN25" s="8"/>
      <c r="AO25" s="8"/>
      <c r="AP25" s="8"/>
      <c r="AQ25" s="8"/>
      <c r="AR25" s="25">
        <f t="shared" si="2"/>
        <v>0</v>
      </c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27">
        <f t="shared" si="3"/>
        <v>0</v>
      </c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27">
        <f t="shared" si="4"/>
        <v>0</v>
      </c>
      <c r="BU25" s="97"/>
      <c r="BV25" s="6">
        <v>22</v>
      </c>
      <c r="BW25" s="30" t="str">
        <f t="shared" si="5"/>
        <v>Kapinus Radek</v>
      </c>
      <c r="BX25" s="30">
        <f t="shared" si="7"/>
        <v>0</v>
      </c>
      <c r="BY25" s="30">
        <f t="shared" si="8"/>
        <v>0</v>
      </c>
      <c r="BZ25" s="30">
        <f t="shared" si="9"/>
        <v>0</v>
      </c>
      <c r="CA25" s="30">
        <f t="shared" si="10"/>
        <v>0</v>
      </c>
      <c r="CB25" s="30">
        <f t="shared" si="6"/>
        <v>0</v>
      </c>
      <c r="CC25" s="30">
        <f t="shared" si="29"/>
        <v>0</v>
      </c>
      <c r="CD25" s="548">
        <f t="shared" si="11"/>
        <v>0</v>
      </c>
      <c r="CE25" s="30" t="str">
        <f t="shared" si="12"/>
        <v>2014/15</v>
      </c>
      <c r="CF25" s="30"/>
      <c r="CG25" s="602" t="str">
        <f t="shared" si="13"/>
        <v>Kapinus Radek</v>
      </c>
      <c r="CH25" s="602">
        <f t="shared" si="14"/>
        <v>0</v>
      </c>
      <c r="CI25" s="602">
        <f t="shared" si="15"/>
        <v>0</v>
      </c>
      <c r="CJ25" s="602">
        <f t="shared" si="16"/>
        <v>0</v>
      </c>
      <c r="CK25" s="602">
        <f t="shared" si="17"/>
        <v>0</v>
      </c>
      <c r="CL25" s="602">
        <f t="shared" si="18"/>
        <v>0</v>
      </c>
      <c r="CM25" s="602">
        <f t="shared" si="19"/>
        <v>0</v>
      </c>
      <c r="CN25" s="602">
        <f t="shared" si="20"/>
        <v>0</v>
      </c>
      <c r="CO25" s="30"/>
      <c r="CP25" s="6" t="str">
        <f t="shared" si="21"/>
        <v>Kapinus Radek</v>
      </c>
      <c r="CQ25" s="30">
        <f t="shared" si="22"/>
        <v>0</v>
      </c>
      <c r="CR25" s="30">
        <f t="shared" si="23"/>
        <v>0</v>
      </c>
      <c r="CS25" s="30">
        <f t="shared" si="24"/>
        <v>0</v>
      </c>
      <c r="CT25" s="30">
        <f t="shared" si="25"/>
        <v>0</v>
      </c>
      <c r="CU25" s="30">
        <f t="shared" si="26"/>
        <v>0</v>
      </c>
      <c r="CV25" s="30">
        <f t="shared" si="27"/>
        <v>0</v>
      </c>
      <c r="CW25" s="548">
        <f t="shared" si="28"/>
        <v>0</v>
      </c>
    </row>
    <row r="26" spans="1:101" s="6" customFormat="1" ht="11.25" x14ac:dyDescent="0.2">
      <c r="A26" s="8">
        <v>23</v>
      </c>
      <c r="B26" s="15" t="s">
        <v>672</v>
      </c>
      <c r="C26" s="10"/>
      <c r="D26" s="10"/>
      <c r="E26" s="10"/>
      <c r="F26" s="10"/>
      <c r="G26" s="10"/>
      <c r="H26" s="8"/>
      <c r="I26" s="10"/>
      <c r="J26" s="10"/>
      <c r="K26" s="10"/>
      <c r="L26" s="10"/>
      <c r="M26" s="83"/>
      <c r="N26" s="10"/>
      <c r="O26" s="10"/>
      <c r="P26" s="27">
        <f t="shared" si="0"/>
        <v>0</v>
      </c>
      <c r="Q26" s="83"/>
      <c r="R26" s="83"/>
      <c r="S26" s="83"/>
      <c r="T26" s="83"/>
      <c r="U26" s="83"/>
      <c r="V26" s="10"/>
      <c r="W26" s="83"/>
      <c r="X26" s="43"/>
      <c r="Y26" s="83"/>
      <c r="Z26" s="83"/>
      <c r="AA26" s="83">
        <v>5</v>
      </c>
      <c r="AB26" s="83"/>
      <c r="AC26" s="83">
        <v>6</v>
      </c>
      <c r="AD26" s="25">
        <f t="shared" si="1"/>
        <v>11</v>
      </c>
      <c r="AE26" s="8"/>
      <c r="AF26" s="8"/>
      <c r="AG26" s="8"/>
      <c r="AH26" s="8"/>
      <c r="AI26" s="8"/>
      <c r="AJ26" s="43"/>
      <c r="AK26" s="8"/>
      <c r="AL26" s="8"/>
      <c r="AM26" s="8"/>
      <c r="AN26" s="8"/>
      <c r="AO26" s="8"/>
      <c r="AP26" s="8"/>
      <c r="AQ26" s="8"/>
      <c r="AR26" s="25">
        <f t="shared" si="2"/>
        <v>0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27">
        <f t="shared" si="3"/>
        <v>0</v>
      </c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27">
        <f t="shared" si="4"/>
        <v>0</v>
      </c>
      <c r="BU26" s="97"/>
      <c r="BV26" s="6">
        <v>23</v>
      </c>
      <c r="BW26" s="30" t="str">
        <f t="shared" si="5"/>
        <v>Dolák Jan</v>
      </c>
      <c r="BX26" s="30">
        <f t="shared" si="7"/>
        <v>0</v>
      </c>
      <c r="BY26" s="30">
        <f t="shared" si="8"/>
        <v>7</v>
      </c>
      <c r="BZ26" s="30">
        <f t="shared" si="9"/>
        <v>0</v>
      </c>
      <c r="CA26" s="30">
        <f t="shared" si="10"/>
        <v>1</v>
      </c>
      <c r="CB26" s="30">
        <f t="shared" si="6"/>
        <v>1</v>
      </c>
      <c r="CC26" s="30">
        <f t="shared" si="29"/>
        <v>0</v>
      </c>
      <c r="CD26" s="548">
        <f t="shared" si="11"/>
        <v>0</v>
      </c>
      <c r="CE26" s="30" t="str">
        <f t="shared" si="12"/>
        <v>2014/15</v>
      </c>
      <c r="CF26" s="30"/>
      <c r="CG26" s="602" t="str">
        <f t="shared" si="13"/>
        <v>Dolák Jan</v>
      </c>
      <c r="CH26" s="602">
        <f t="shared" si="14"/>
        <v>0</v>
      </c>
      <c r="CI26" s="602">
        <f t="shared" si="15"/>
        <v>2</v>
      </c>
      <c r="CJ26" s="602">
        <f t="shared" si="16"/>
        <v>0</v>
      </c>
      <c r="CK26" s="602">
        <f t="shared" si="17"/>
        <v>0</v>
      </c>
      <c r="CL26" s="602">
        <f t="shared" si="18"/>
        <v>0</v>
      </c>
      <c r="CM26" s="602">
        <f t="shared" si="19"/>
        <v>0</v>
      </c>
      <c r="CN26" s="602">
        <f t="shared" si="20"/>
        <v>0</v>
      </c>
      <c r="CO26" s="30"/>
      <c r="CP26" s="6" t="str">
        <f t="shared" si="21"/>
        <v>Dolák Jan</v>
      </c>
      <c r="CQ26" s="30">
        <f t="shared" si="22"/>
        <v>0</v>
      </c>
      <c r="CR26" s="30">
        <f t="shared" si="23"/>
        <v>5</v>
      </c>
      <c r="CS26" s="30">
        <f t="shared" si="24"/>
        <v>0</v>
      </c>
      <c r="CT26" s="30">
        <f t="shared" si="25"/>
        <v>1</v>
      </c>
      <c r="CU26" s="30">
        <f t="shared" si="26"/>
        <v>1</v>
      </c>
      <c r="CV26" s="30">
        <f t="shared" si="27"/>
        <v>0</v>
      </c>
      <c r="CW26" s="548">
        <f t="shared" si="28"/>
        <v>0</v>
      </c>
    </row>
    <row r="27" spans="1:101" s="6" customFormat="1" ht="11.25" x14ac:dyDescent="0.2">
      <c r="A27" s="8">
        <v>24</v>
      </c>
      <c r="B27" s="15" t="s">
        <v>5</v>
      </c>
      <c r="C27" s="10"/>
      <c r="D27" s="10"/>
      <c r="E27" s="10"/>
      <c r="F27" s="10"/>
      <c r="G27" s="10"/>
      <c r="H27" s="8"/>
      <c r="I27" s="10"/>
      <c r="J27" s="10"/>
      <c r="K27" s="10"/>
      <c r="L27" s="10"/>
      <c r="M27" s="83"/>
      <c r="N27" s="10"/>
      <c r="O27" s="10"/>
      <c r="P27" s="27">
        <f t="shared" si="0"/>
        <v>0</v>
      </c>
      <c r="Q27" s="83"/>
      <c r="R27" s="83">
        <v>67</v>
      </c>
      <c r="S27" s="83"/>
      <c r="T27" s="83"/>
      <c r="U27" s="83"/>
      <c r="V27" s="10"/>
      <c r="W27" s="83"/>
      <c r="X27" s="43">
        <v>1</v>
      </c>
      <c r="Y27" s="83"/>
      <c r="Z27" s="83"/>
      <c r="AA27" s="83"/>
      <c r="AB27" s="83"/>
      <c r="AC27" s="83"/>
      <c r="AD27" s="25">
        <f t="shared" si="1"/>
        <v>68</v>
      </c>
      <c r="AE27" s="8"/>
      <c r="AF27" s="8"/>
      <c r="AG27" s="8"/>
      <c r="AH27" s="8"/>
      <c r="AI27" s="8"/>
      <c r="AJ27" s="43"/>
      <c r="AK27" s="8"/>
      <c r="AL27" s="8"/>
      <c r="AM27" s="8"/>
      <c r="AN27" s="8"/>
      <c r="AO27" s="8"/>
      <c r="AP27" s="8"/>
      <c r="AQ27" s="8"/>
      <c r="AR27" s="25">
        <f t="shared" si="2"/>
        <v>0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27">
        <f t="shared" si="3"/>
        <v>0</v>
      </c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27">
        <f t="shared" si="4"/>
        <v>0</v>
      </c>
      <c r="BU27" s="97"/>
      <c r="BV27" s="6">
        <v>24</v>
      </c>
      <c r="BW27" s="30" t="str">
        <f t="shared" si="5"/>
        <v>Chvátal Jan</v>
      </c>
      <c r="BX27" s="30">
        <f t="shared" si="7"/>
        <v>6</v>
      </c>
      <c r="BY27" s="30">
        <f t="shared" si="8"/>
        <v>6</v>
      </c>
      <c r="BZ27" s="30">
        <f t="shared" si="9"/>
        <v>0</v>
      </c>
      <c r="CA27" s="30">
        <f t="shared" si="10"/>
        <v>1</v>
      </c>
      <c r="CB27" s="30">
        <f t="shared" si="6"/>
        <v>1</v>
      </c>
      <c r="CC27" s="30">
        <f t="shared" si="29"/>
        <v>2</v>
      </c>
      <c r="CD27" s="548">
        <f t="shared" si="11"/>
        <v>0</v>
      </c>
      <c r="CE27" s="30" t="str">
        <f t="shared" si="12"/>
        <v>2014/15</v>
      </c>
      <c r="CF27" s="30"/>
      <c r="CG27" s="602" t="str">
        <f t="shared" si="13"/>
        <v>Chvátal Jan</v>
      </c>
      <c r="CH27" s="602">
        <f t="shared" si="14"/>
        <v>0</v>
      </c>
      <c r="CI27" s="602">
        <f t="shared" si="15"/>
        <v>2</v>
      </c>
      <c r="CJ27" s="602">
        <f t="shared" si="16"/>
        <v>0</v>
      </c>
      <c r="CK27" s="602">
        <f t="shared" si="17"/>
        <v>0</v>
      </c>
      <c r="CL27" s="602">
        <f t="shared" si="18"/>
        <v>0</v>
      </c>
      <c r="CM27" s="602">
        <f t="shared" si="19"/>
        <v>0</v>
      </c>
      <c r="CN27" s="602">
        <f t="shared" si="20"/>
        <v>0</v>
      </c>
      <c r="CO27" s="30"/>
      <c r="CP27" s="6" t="str">
        <f t="shared" si="21"/>
        <v>Chvátal Jan</v>
      </c>
      <c r="CQ27" s="30">
        <f t="shared" si="22"/>
        <v>6</v>
      </c>
      <c r="CR27" s="30">
        <f t="shared" si="23"/>
        <v>4</v>
      </c>
      <c r="CS27" s="30">
        <f t="shared" si="24"/>
        <v>0</v>
      </c>
      <c r="CT27" s="30">
        <f t="shared" si="25"/>
        <v>1</v>
      </c>
      <c r="CU27" s="30">
        <f t="shared" si="26"/>
        <v>1</v>
      </c>
      <c r="CV27" s="30">
        <f t="shared" si="27"/>
        <v>2</v>
      </c>
      <c r="CW27" s="548">
        <f t="shared" si="28"/>
        <v>0</v>
      </c>
    </row>
    <row r="28" spans="1:101" s="6" customFormat="1" ht="11.25" x14ac:dyDescent="0.2">
      <c r="A28" s="8">
        <v>25</v>
      </c>
      <c r="B28" s="15" t="s">
        <v>69</v>
      </c>
      <c r="C28" s="10"/>
      <c r="D28" s="10"/>
      <c r="E28" s="10"/>
      <c r="F28" s="10"/>
      <c r="G28" s="10"/>
      <c r="H28" s="8"/>
      <c r="I28" s="10"/>
      <c r="J28" s="10"/>
      <c r="K28" s="10"/>
      <c r="L28" s="10"/>
      <c r="M28" s="83"/>
      <c r="N28" s="10"/>
      <c r="O28" s="10"/>
      <c r="P28" s="27">
        <f t="shared" si="0"/>
        <v>0</v>
      </c>
      <c r="Q28" s="83"/>
      <c r="R28" s="83">
        <v>13</v>
      </c>
      <c r="S28" s="83"/>
      <c r="T28" s="83"/>
      <c r="U28" s="83"/>
      <c r="V28" s="10"/>
      <c r="W28" s="83"/>
      <c r="X28" s="83"/>
      <c r="Y28" s="83"/>
      <c r="Z28" s="83"/>
      <c r="AA28" s="83"/>
      <c r="AB28" s="83"/>
      <c r="AC28" s="83"/>
      <c r="AD28" s="25">
        <f t="shared" si="1"/>
        <v>13</v>
      </c>
      <c r="AE28" s="8"/>
      <c r="AF28" s="8"/>
      <c r="AG28" s="8"/>
      <c r="AH28" s="8"/>
      <c r="AI28" s="8"/>
      <c r="AJ28" s="43"/>
      <c r="AK28" s="8"/>
      <c r="AL28" s="8"/>
      <c r="AM28" s="8"/>
      <c r="AN28" s="8"/>
      <c r="AO28" s="8"/>
      <c r="AP28" s="8"/>
      <c r="AQ28" s="8"/>
      <c r="AR28" s="25">
        <f t="shared" si="2"/>
        <v>0</v>
      </c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27">
        <f t="shared" si="3"/>
        <v>0</v>
      </c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27">
        <f t="shared" si="4"/>
        <v>0</v>
      </c>
      <c r="BU28" s="97"/>
      <c r="BV28" s="6">
        <v>25</v>
      </c>
      <c r="BW28" s="30" t="str">
        <f>B28</f>
        <v>Plachý Karel</v>
      </c>
      <c r="BX28" s="30">
        <f>COUNT(C28:O28)+COUNT(C65:O65)</f>
        <v>0</v>
      </c>
      <c r="BY28" s="30">
        <f>COUNT(Q28:AC28)+COUNT(Q65:AC65)</f>
        <v>2</v>
      </c>
      <c r="BZ28" s="30">
        <f t="shared" si="9"/>
        <v>0</v>
      </c>
      <c r="CA28" s="30">
        <f t="shared" si="10"/>
        <v>0</v>
      </c>
      <c r="CB28" s="30">
        <f t="shared" si="6"/>
        <v>0</v>
      </c>
      <c r="CC28" s="30">
        <f t="shared" si="29"/>
        <v>0</v>
      </c>
      <c r="CD28" s="548">
        <f t="shared" si="11"/>
        <v>0</v>
      </c>
      <c r="CE28" s="30" t="str">
        <f t="shared" si="12"/>
        <v>2014/15</v>
      </c>
      <c r="CF28" s="30"/>
      <c r="CG28" s="602" t="str">
        <f t="shared" si="13"/>
        <v>Plachý Karel</v>
      </c>
      <c r="CH28" s="602">
        <f t="shared" si="14"/>
        <v>0</v>
      </c>
      <c r="CI28" s="602">
        <f t="shared" si="15"/>
        <v>1</v>
      </c>
      <c r="CJ28" s="602">
        <f t="shared" si="16"/>
        <v>0</v>
      </c>
      <c r="CK28" s="602">
        <f t="shared" si="17"/>
        <v>0</v>
      </c>
      <c r="CL28" s="602">
        <f t="shared" si="18"/>
        <v>0</v>
      </c>
      <c r="CM28" s="602">
        <f t="shared" si="19"/>
        <v>0</v>
      </c>
      <c r="CN28" s="602">
        <f t="shared" si="20"/>
        <v>0</v>
      </c>
      <c r="CO28" s="30"/>
      <c r="CP28" s="6" t="str">
        <f t="shared" si="21"/>
        <v>Plachý Karel</v>
      </c>
      <c r="CQ28" s="30">
        <f t="shared" si="22"/>
        <v>0</v>
      </c>
      <c r="CR28" s="30">
        <f t="shared" si="23"/>
        <v>1</v>
      </c>
      <c r="CS28" s="30">
        <f t="shared" si="24"/>
        <v>0</v>
      </c>
      <c r="CT28" s="30">
        <f t="shared" si="25"/>
        <v>0</v>
      </c>
      <c r="CU28" s="30">
        <f t="shared" si="26"/>
        <v>0</v>
      </c>
      <c r="CV28" s="30">
        <f t="shared" si="27"/>
        <v>0</v>
      </c>
      <c r="CW28" s="548">
        <f t="shared" si="28"/>
        <v>0</v>
      </c>
    </row>
    <row r="29" spans="1:101" s="6" customFormat="1" ht="11.25" x14ac:dyDescent="0.2">
      <c r="A29" s="8">
        <v>26</v>
      </c>
      <c r="B29" s="15" t="s">
        <v>695</v>
      </c>
      <c r="C29" s="10"/>
      <c r="D29" s="10"/>
      <c r="E29" s="10"/>
      <c r="F29" s="10">
        <v>90</v>
      </c>
      <c r="G29" s="10">
        <v>90</v>
      </c>
      <c r="H29" s="8"/>
      <c r="I29" s="10"/>
      <c r="J29" s="10"/>
      <c r="K29" s="10"/>
      <c r="L29" s="10">
        <v>90</v>
      </c>
      <c r="M29" s="83"/>
      <c r="N29" s="10"/>
      <c r="O29" s="10"/>
      <c r="P29" s="27">
        <f t="shared" si="0"/>
        <v>270</v>
      </c>
      <c r="Q29" s="83"/>
      <c r="R29" s="83"/>
      <c r="S29" s="83"/>
      <c r="T29" s="83"/>
      <c r="U29" s="83"/>
      <c r="V29" s="10"/>
      <c r="W29" s="83"/>
      <c r="X29" s="83"/>
      <c r="Y29" s="83"/>
      <c r="Z29" s="83"/>
      <c r="AA29" s="83"/>
      <c r="AB29" s="83"/>
      <c r="AC29" s="83"/>
      <c r="AD29" s="25">
        <f t="shared" si="1"/>
        <v>0</v>
      </c>
      <c r="AE29" s="8"/>
      <c r="AF29" s="8"/>
      <c r="AG29" s="8"/>
      <c r="AH29" s="8"/>
      <c r="AI29" s="8"/>
      <c r="AJ29" s="43"/>
      <c r="AK29" s="8"/>
      <c r="AL29" s="8"/>
      <c r="AM29" s="8"/>
      <c r="AN29" s="8"/>
      <c r="AO29" s="8"/>
      <c r="AP29" s="8"/>
      <c r="AQ29" s="8"/>
      <c r="AR29" s="25">
        <f t="shared" si="2"/>
        <v>0</v>
      </c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27">
        <f t="shared" si="3"/>
        <v>0</v>
      </c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27">
        <f t="shared" si="4"/>
        <v>0</v>
      </c>
      <c r="BU29" s="97"/>
      <c r="BV29" s="6">
        <v>26</v>
      </c>
      <c r="BW29" s="30" t="str">
        <f t="shared" ref="BW29:BW35" si="30">B29</f>
        <v>Janák Pavel</v>
      </c>
      <c r="BX29" s="30">
        <f t="shared" ref="BX29:BX35" si="31">COUNT(C29:O29)+COUNT(C66:O66)</f>
        <v>4</v>
      </c>
      <c r="BY29" s="30">
        <f t="shared" ref="BY29:BY35" si="32">COUNT(Q29:AC29)+COUNT(Q66:AC66)</f>
        <v>0</v>
      </c>
      <c r="BZ29" s="30">
        <f t="shared" si="9"/>
        <v>0</v>
      </c>
      <c r="CA29" s="30">
        <f t="shared" si="10"/>
        <v>0</v>
      </c>
      <c r="CB29" s="30">
        <f t="shared" si="6"/>
        <v>0</v>
      </c>
      <c r="CC29" s="30">
        <f t="shared" si="29"/>
        <v>0</v>
      </c>
      <c r="CD29" s="548">
        <f t="shared" si="11"/>
        <v>0</v>
      </c>
      <c r="CE29" s="30" t="str">
        <f t="shared" si="12"/>
        <v>2014/15</v>
      </c>
      <c r="CF29" s="30"/>
      <c r="CG29" s="602" t="str">
        <f t="shared" si="13"/>
        <v>Janák Pavel</v>
      </c>
      <c r="CH29" s="602">
        <f t="shared" si="14"/>
        <v>3</v>
      </c>
      <c r="CI29" s="602">
        <f t="shared" si="15"/>
        <v>0</v>
      </c>
      <c r="CJ29" s="602">
        <f t="shared" si="16"/>
        <v>0</v>
      </c>
      <c r="CK29" s="602">
        <f t="shared" si="17"/>
        <v>0</v>
      </c>
      <c r="CL29" s="602">
        <f t="shared" si="18"/>
        <v>0</v>
      </c>
      <c r="CM29" s="602">
        <f t="shared" si="19"/>
        <v>0</v>
      </c>
      <c r="CN29" s="602">
        <f t="shared" si="20"/>
        <v>0</v>
      </c>
      <c r="CO29" s="30"/>
      <c r="CP29" s="6" t="str">
        <f t="shared" si="21"/>
        <v>Janák Pavel</v>
      </c>
      <c r="CQ29" s="30">
        <f t="shared" si="22"/>
        <v>1</v>
      </c>
      <c r="CR29" s="30">
        <f t="shared" si="23"/>
        <v>0</v>
      </c>
      <c r="CS29" s="30">
        <f t="shared" si="24"/>
        <v>0</v>
      </c>
      <c r="CT29" s="30">
        <f t="shared" si="25"/>
        <v>0</v>
      </c>
      <c r="CU29" s="30">
        <f t="shared" si="26"/>
        <v>0</v>
      </c>
      <c r="CV29" s="30">
        <f t="shared" si="27"/>
        <v>0</v>
      </c>
      <c r="CW29" s="548">
        <f t="shared" si="28"/>
        <v>0</v>
      </c>
    </row>
    <row r="30" spans="1:101" s="6" customFormat="1" ht="11.25" x14ac:dyDescent="0.2">
      <c r="A30" s="8">
        <v>27</v>
      </c>
      <c r="B30" s="15" t="s">
        <v>1044</v>
      </c>
      <c r="C30" s="10"/>
      <c r="D30" s="10"/>
      <c r="E30" s="10"/>
      <c r="F30" s="10"/>
      <c r="G30" s="10"/>
      <c r="H30" s="8"/>
      <c r="I30" s="10"/>
      <c r="J30" s="10"/>
      <c r="K30" s="10">
        <v>86</v>
      </c>
      <c r="L30" s="10"/>
      <c r="M30" s="83"/>
      <c r="N30" s="10"/>
      <c r="O30" s="10"/>
      <c r="P30" s="27">
        <f t="shared" si="0"/>
        <v>86</v>
      </c>
      <c r="Q30" s="83"/>
      <c r="R30" s="83"/>
      <c r="S30" s="83"/>
      <c r="T30" s="83"/>
      <c r="U30" s="83"/>
      <c r="V30" s="10"/>
      <c r="W30" s="83"/>
      <c r="X30" s="83"/>
      <c r="Y30" s="83"/>
      <c r="Z30" s="83"/>
      <c r="AA30" s="83"/>
      <c r="AB30" s="83"/>
      <c r="AC30" s="83"/>
      <c r="AD30" s="25">
        <f t="shared" si="1"/>
        <v>0</v>
      </c>
      <c r="AE30" s="8"/>
      <c r="AF30" s="8"/>
      <c r="AG30" s="8"/>
      <c r="AH30" s="8"/>
      <c r="AI30" s="8"/>
      <c r="AJ30" s="43"/>
      <c r="AK30" s="8"/>
      <c r="AL30" s="8"/>
      <c r="AM30" s="8">
        <v>1</v>
      </c>
      <c r="AN30" s="8"/>
      <c r="AO30" s="8"/>
      <c r="AP30" s="8"/>
      <c r="AQ30" s="8"/>
      <c r="AR30" s="25">
        <f t="shared" si="2"/>
        <v>1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27">
        <f t="shared" si="3"/>
        <v>0</v>
      </c>
      <c r="BG30" s="43"/>
      <c r="BH30" s="95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27">
        <f t="shared" si="4"/>
        <v>0</v>
      </c>
      <c r="BU30" s="97"/>
      <c r="BV30" s="6">
        <v>27</v>
      </c>
      <c r="BW30" s="30" t="str">
        <f t="shared" si="30"/>
        <v>Sevelda Roman</v>
      </c>
      <c r="BX30" s="30">
        <f t="shared" si="31"/>
        <v>4</v>
      </c>
      <c r="BY30" s="30">
        <f t="shared" si="32"/>
        <v>0</v>
      </c>
      <c r="BZ30" s="30">
        <f t="shared" si="9"/>
        <v>2</v>
      </c>
      <c r="CA30" s="30">
        <f t="shared" si="10"/>
        <v>0</v>
      </c>
      <c r="CB30" s="30">
        <f t="shared" si="6"/>
        <v>2</v>
      </c>
      <c r="CC30" s="30">
        <f t="shared" si="29"/>
        <v>0</v>
      </c>
      <c r="CD30" s="548">
        <f t="shared" si="11"/>
        <v>0</v>
      </c>
      <c r="CE30" s="30" t="str">
        <f t="shared" si="12"/>
        <v>2014/15</v>
      </c>
      <c r="CF30" s="30"/>
      <c r="CG30" s="602" t="str">
        <f t="shared" si="13"/>
        <v>Sevelda Roman</v>
      </c>
      <c r="CH30" s="602">
        <f t="shared" si="14"/>
        <v>1</v>
      </c>
      <c r="CI30" s="602">
        <f t="shared" si="15"/>
        <v>0</v>
      </c>
      <c r="CJ30" s="602">
        <f t="shared" si="16"/>
        <v>1</v>
      </c>
      <c r="CK30" s="602">
        <f t="shared" si="17"/>
        <v>0</v>
      </c>
      <c r="CL30" s="602">
        <f t="shared" si="18"/>
        <v>1</v>
      </c>
      <c r="CM30" s="602">
        <f t="shared" si="19"/>
        <v>0</v>
      </c>
      <c r="CN30" s="602">
        <f t="shared" si="20"/>
        <v>0</v>
      </c>
      <c r="CO30" s="30"/>
      <c r="CP30" s="6" t="str">
        <f t="shared" si="21"/>
        <v>Sevelda Roman</v>
      </c>
      <c r="CQ30" s="30">
        <f t="shared" si="22"/>
        <v>3</v>
      </c>
      <c r="CR30" s="30">
        <f t="shared" si="23"/>
        <v>0</v>
      </c>
      <c r="CS30" s="30">
        <f t="shared" si="24"/>
        <v>1</v>
      </c>
      <c r="CT30" s="30">
        <f t="shared" si="25"/>
        <v>0</v>
      </c>
      <c r="CU30" s="30">
        <f t="shared" si="26"/>
        <v>1</v>
      </c>
      <c r="CV30" s="30">
        <f t="shared" si="27"/>
        <v>0</v>
      </c>
      <c r="CW30" s="548">
        <f t="shared" si="28"/>
        <v>0</v>
      </c>
    </row>
    <row r="31" spans="1:101" s="6" customFormat="1" ht="11.25" x14ac:dyDescent="0.2">
      <c r="A31" s="8">
        <v>28</v>
      </c>
      <c r="B31" s="15" t="s">
        <v>1160</v>
      </c>
      <c r="C31" s="10"/>
      <c r="D31" s="10"/>
      <c r="E31" s="10"/>
      <c r="F31" s="10"/>
      <c r="G31" s="10"/>
      <c r="H31" s="8"/>
      <c r="I31" s="10"/>
      <c r="J31" s="10"/>
      <c r="K31" s="10"/>
      <c r="L31" s="10"/>
      <c r="M31" s="83"/>
      <c r="N31" s="10"/>
      <c r="O31" s="10"/>
      <c r="P31" s="27">
        <f t="shared" si="0"/>
        <v>0</v>
      </c>
      <c r="Q31" s="83"/>
      <c r="R31" s="83"/>
      <c r="S31" s="83"/>
      <c r="T31" s="83"/>
      <c r="U31" s="83"/>
      <c r="V31" s="10"/>
      <c r="W31" s="83"/>
      <c r="X31" s="83"/>
      <c r="Y31" s="83"/>
      <c r="Z31" s="83"/>
      <c r="AA31" s="83"/>
      <c r="AB31" s="83"/>
      <c r="AC31" s="83"/>
      <c r="AD31" s="25">
        <f t="shared" si="1"/>
        <v>0</v>
      </c>
      <c r="AE31" s="8"/>
      <c r="AF31" s="8"/>
      <c r="AG31" s="8"/>
      <c r="AH31" s="8"/>
      <c r="AI31" s="8"/>
      <c r="AJ31" s="43"/>
      <c r="AK31" s="8"/>
      <c r="AL31" s="8"/>
      <c r="AM31" s="8"/>
      <c r="AN31" s="8"/>
      <c r="AO31" s="8"/>
      <c r="AP31" s="8"/>
      <c r="AQ31" s="8"/>
      <c r="AR31" s="25">
        <f t="shared" si="2"/>
        <v>0</v>
      </c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27">
        <f t="shared" si="3"/>
        <v>0</v>
      </c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27">
        <f t="shared" si="4"/>
        <v>0</v>
      </c>
      <c r="BU31" s="97"/>
      <c r="BV31" s="6">
        <v>28</v>
      </c>
      <c r="BW31" s="30" t="str">
        <f t="shared" si="30"/>
        <v>Točík Daniel</v>
      </c>
      <c r="BX31" s="30">
        <f t="shared" si="31"/>
        <v>4</v>
      </c>
      <c r="BY31" s="30">
        <f t="shared" si="32"/>
        <v>0</v>
      </c>
      <c r="BZ31" s="30">
        <f t="shared" si="9"/>
        <v>1</v>
      </c>
      <c r="CA31" s="30">
        <f t="shared" si="10"/>
        <v>3</v>
      </c>
      <c r="CB31" s="30">
        <f t="shared" si="6"/>
        <v>4</v>
      </c>
      <c r="CC31" s="30">
        <f t="shared" si="29"/>
        <v>0</v>
      </c>
      <c r="CD31" s="548">
        <f t="shared" si="11"/>
        <v>0</v>
      </c>
      <c r="CE31" s="30" t="str">
        <f t="shared" si="12"/>
        <v>2014/15</v>
      </c>
      <c r="CF31" s="30"/>
      <c r="CG31" s="602" t="str">
        <f t="shared" si="13"/>
        <v>Točík Daniel</v>
      </c>
      <c r="CH31" s="602">
        <f t="shared" si="14"/>
        <v>0</v>
      </c>
      <c r="CI31" s="602">
        <f t="shared" si="15"/>
        <v>0</v>
      </c>
      <c r="CJ31" s="602">
        <f t="shared" si="16"/>
        <v>0</v>
      </c>
      <c r="CK31" s="602">
        <f t="shared" si="17"/>
        <v>0</v>
      </c>
      <c r="CL31" s="602">
        <f t="shared" si="18"/>
        <v>0</v>
      </c>
      <c r="CM31" s="602">
        <f t="shared" si="19"/>
        <v>0</v>
      </c>
      <c r="CN31" s="602">
        <f t="shared" si="20"/>
        <v>0</v>
      </c>
      <c r="CO31" s="30"/>
      <c r="CP31" s="6" t="str">
        <f t="shared" si="21"/>
        <v>Točík Daniel</v>
      </c>
      <c r="CQ31" s="30">
        <f t="shared" si="22"/>
        <v>4</v>
      </c>
      <c r="CR31" s="30">
        <f t="shared" si="23"/>
        <v>0</v>
      </c>
      <c r="CS31" s="30">
        <f t="shared" si="24"/>
        <v>1</v>
      </c>
      <c r="CT31" s="30">
        <f t="shared" si="25"/>
        <v>3</v>
      </c>
      <c r="CU31" s="30">
        <f t="shared" si="26"/>
        <v>4</v>
      </c>
      <c r="CV31" s="30">
        <f t="shared" si="27"/>
        <v>0</v>
      </c>
      <c r="CW31" s="548">
        <f t="shared" si="28"/>
        <v>0</v>
      </c>
    </row>
    <row r="32" spans="1:101" s="6" customFormat="1" ht="11.25" x14ac:dyDescent="0.2">
      <c r="A32" s="8">
        <v>29</v>
      </c>
      <c r="B32" s="15" t="s">
        <v>43</v>
      </c>
      <c r="C32" s="10"/>
      <c r="D32" s="10"/>
      <c r="E32" s="10"/>
      <c r="F32" s="10"/>
      <c r="G32" s="10"/>
      <c r="H32" s="12"/>
      <c r="I32" s="10"/>
      <c r="J32" s="10"/>
      <c r="K32" s="10"/>
      <c r="L32" s="10"/>
      <c r="M32" s="84"/>
      <c r="N32" s="10"/>
      <c r="O32" s="10"/>
      <c r="P32" s="27">
        <f t="shared" si="0"/>
        <v>0</v>
      </c>
      <c r="Q32" s="84"/>
      <c r="R32" s="84"/>
      <c r="S32" s="84"/>
      <c r="T32" s="84"/>
      <c r="U32" s="84"/>
      <c r="V32" s="11"/>
      <c r="W32" s="84"/>
      <c r="X32" s="84"/>
      <c r="Y32" s="84"/>
      <c r="Z32" s="84"/>
      <c r="AA32" s="84"/>
      <c r="AB32" s="84"/>
      <c r="AC32" s="84"/>
      <c r="AD32" s="25">
        <f t="shared" si="1"/>
        <v>0</v>
      </c>
      <c r="AE32" s="12"/>
      <c r="AF32" s="12"/>
      <c r="AG32" s="12"/>
      <c r="AH32" s="12"/>
      <c r="AI32" s="12"/>
      <c r="AJ32" s="43"/>
      <c r="AK32" s="12"/>
      <c r="AL32" s="12"/>
      <c r="AM32" s="12"/>
      <c r="AN32" s="12"/>
      <c r="AO32" s="12"/>
      <c r="AP32" s="12"/>
      <c r="AQ32" s="12"/>
      <c r="AR32" s="25">
        <f t="shared" si="2"/>
        <v>0</v>
      </c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27">
        <f t="shared" si="3"/>
        <v>0</v>
      </c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27">
        <f t="shared" si="4"/>
        <v>0</v>
      </c>
      <c r="BU32" s="97"/>
      <c r="BV32" s="6">
        <v>29</v>
      </c>
      <c r="BW32" s="30" t="str">
        <f t="shared" si="30"/>
        <v>Piler Tomáš</v>
      </c>
      <c r="BX32" s="30">
        <f t="shared" si="31"/>
        <v>2</v>
      </c>
      <c r="BY32" s="30">
        <f t="shared" si="32"/>
        <v>0</v>
      </c>
      <c r="BZ32" s="30">
        <f t="shared" si="9"/>
        <v>1</v>
      </c>
      <c r="CA32" s="30">
        <f t="shared" si="10"/>
        <v>0</v>
      </c>
      <c r="CB32" s="30">
        <f t="shared" si="6"/>
        <v>1</v>
      </c>
      <c r="CC32" s="30">
        <f t="shared" si="29"/>
        <v>0</v>
      </c>
      <c r="CD32" s="548">
        <f t="shared" si="11"/>
        <v>0</v>
      </c>
      <c r="CE32" s="30" t="str">
        <f t="shared" si="12"/>
        <v>2014/15</v>
      </c>
      <c r="CF32" s="30"/>
      <c r="CG32" s="602" t="str">
        <f t="shared" si="13"/>
        <v>Piler Tomáš</v>
      </c>
      <c r="CH32" s="602">
        <f t="shared" si="14"/>
        <v>0</v>
      </c>
      <c r="CI32" s="602">
        <f t="shared" si="15"/>
        <v>0</v>
      </c>
      <c r="CJ32" s="602">
        <f t="shared" si="16"/>
        <v>0</v>
      </c>
      <c r="CK32" s="602">
        <f t="shared" si="17"/>
        <v>0</v>
      </c>
      <c r="CL32" s="602">
        <f t="shared" si="18"/>
        <v>0</v>
      </c>
      <c r="CM32" s="602">
        <f t="shared" si="19"/>
        <v>0</v>
      </c>
      <c r="CN32" s="602">
        <f t="shared" si="20"/>
        <v>0</v>
      </c>
      <c r="CO32" s="30"/>
      <c r="CP32" s="6" t="str">
        <f t="shared" si="21"/>
        <v>Piler Tomáš</v>
      </c>
      <c r="CQ32" s="30">
        <f t="shared" si="22"/>
        <v>2</v>
      </c>
      <c r="CR32" s="30">
        <f t="shared" si="23"/>
        <v>0</v>
      </c>
      <c r="CS32" s="30">
        <f t="shared" si="24"/>
        <v>1</v>
      </c>
      <c r="CT32" s="30">
        <f t="shared" si="25"/>
        <v>0</v>
      </c>
      <c r="CU32" s="30">
        <f t="shared" si="26"/>
        <v>1</v>
      </c>
      <c r="CV32" s="30">
        <f t="shared" si="27"/>
        <v>0</v>
      </c>
      <c r="CW32" s="548">
        <f t="shared" si="28"/>
        <v>0</v>
      </c>
    </row>
    <row r="33" spans="1:101" s="6" customFormat="1" ht="11.25" x14ac:dyDescent="0.2">
      <c r="A33" s="8">
        <v>30</v>
      </c>
      <c r="B33" s="15" t="s">
        <v>1187</v>
      </c>
      <c r="C33" s="10"/>
      <c r="D33" s="10"/>
      <c r="E33" s="10"/>
      <c r="F33" s="10"/>
      <c r="G33" s="10"/>
      <c r="H33" s="8"/>
      <c r="I33" s="10"/>
      <c r="J33" s="10"/>
      <c r="K33" s="10"/>
      <c r="L33" s="10"/>
      <c r="M33" s="83"/>
      <c r="N33" s="10"/>
      <c r="O33" s="10"/>
      <c r="P33" s="27">
        <f t="shared" si="0"/>
        <v>0</v>
      </c>
      <c r="Q33" s="83"/>
      <c r="R33" s="83"/>
      <c r="S33" s="83"/>
      <c r="T33" s="83"/>
      <c r="U33" s="83"/>
      <c r="V33" s="10"/>
      <c r="W33" s="83"/>
      <c r="X33" s="83"/>
      <c r="Y33" s="83"/>
      <c r="Z33" s="83"/>
      <c r="AA33" s="83"/>
      <c r="AB33" s="83"/>
      <c r="AC33" s="83"/>
      <c r="AD33" s="25">
        <f t="shared" si="1"/>
        <v>0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25">
        <f t="shared" si="2"/>
        <v>0</v>
      </c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27">
        <f t="shared" si="3"/>
        <v>0</v>
      </c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27">
        <f t="shared" si="4"/>
        <v>0</v>
      </c>
      <c r="BU33" s="97"/>
      <c r="BV33" s="6">
        <v>30</v>
      </c>
      <c r="BW33" s="30" t="str">
        <f t="shared" si="30"/>
        <v>Březina Martin</v>
      </c>
      <c r="BX33" s="30">
        <f t="shared" si="31"/>
        <v>2</v>
      </c>
      <c r="BY33" s="30">
        <f t="shared" si="32"/>
        <v>0</v>
      </c>
      <c r="BZ33" s="30">
        <f t="shared" si="9"/>
        <v>2</v>
      </c>
      <c r="CA33" s="30">
        <f t="shared" si="10"/>
        <v>0</v>
      </c>
      <c r="CB33" s="30">
        <f t="shared" si="6"/>
        <v>2</v>
      </c>
      <c r="CC33" s="30">
        <f t="shared" si="29"/>
        <v>0</v>
      </c>
      <c r="CD33" s="548">
        <f t="shared" si="11"/>
        <v>0</v>
      </c>
      <c r="CE33" s="30" t="str">
        <f t="shared" si="12"/>
        <v>2014/15</v>
      </c>
      <c r="CF33" s="30"/>
      <c r="CG33" s="602" t="str">
        <f t="shared" si="13"/>
        <v>Březina Martin</v>
      </c>
      <c r="CH33" s="602">
        <f t="shared" si="14"/>
        <v>0</v>
      </c>
      <c r="CI33" s="602">
        <f t="shared" si="15"/>
        <v>0</v>
      </c>
      <c r="CJ33" s="602">
        <f t="shared" si="16"/>
        <v>0</v>
      </c>
      <c r="CK33" s="602">
        <f t="shared" si="17"/>
        <v>0</v>
      </c>
      <c r="CL33" s="602">
        <f t="shared" si="18"/>
        <v>0</v>
      </c>
      <c r="CM33" s="602">
        <f t="shared" si="19"/>
        <v>0</v>
      </c>
      <c r="CN33" s="602">
        <f t="shared" si="20"/>
        <v>0</v>
      </c>
      <c r="CO33" s="30"/>
      <c r="CP33" s="6" t="str">
        <f t="shared" si="21"/>
        <v>Březina Martin</v>
      </c>
      <c r="CQ33" s="30">
        <f t="shared" si="22"/>
        <v>2</v>
      </c>
      <c r="CR33" s="30">
        <f t="shared" si="23"/>
        <v>0</v>
      </c>
      <c r="CS33" s="30">
        <f t="shared" si="24"/>
        <v>2</v>
      </c>
      <c r="CT33" s="30">
        <f t="shared" si="25"/>
        <v>0</v>
      </c>
      <c r="CU33" s="30">
        <f t="shared" si="26"/>
        <v>2</v>
      </c>
      <c r="CV33" s="30">
        <f t="shared" si="27"/>
        <v>0</v>
      </c>
      <c r="CW33" s="548">
        <f t="shared" si="28"/>
        <v>0</v>
      </c>
    </row>
    <row r="34" spans="1:101" s="6" customFormat="1" ht="11.25" x14ac:dyDescent="0.2">
      <c r="A34" s="8">
        <v>31</v>
      </c>
      <c r="B34" s="17" t="s">
        <v>1188</v>
      </c>
      <c r="C34" s="10"/>
      <c r="D34" s="10"/>
      <c r="E34" s="10"/>
      <c r="F34" s="10"/>
      <c r="G34" s="10"/>
      <c r="H34" s="8"/>
      <c r="I34" s="10"/>
      <c r="J34" s="10"/>
      <c r="K34" s="10"/>
      <c r="L34" s="10"/>
      <c r="M34" s="83"/>
      <c r="N34" s="10"/>
      <c r="O34" s="10"/>
      <c r="P34" s="27">
        <f t="shared" si="0"/>
        <v>0</v>
      </c>
      <c r="Q34" s="83"/>
      <c r="R34" s="83"/>
      <c r="S34" s="83"/>
      <c r="T34" s="83"/>
      <c r="U34" s="83"/>
      <c r="V34" s="10"/>
      <c r="W34" s="83"/>
      <c r="X34" s="83"/>
      <c r="Y34" s="83"/>
      <c r="Z34" s="83"/>
      <c r="AA34" s="83"/>
      <c r="AB34" s="83"/>
      <c r="AC34" s="83"/>
      <c r="AD34" s="25">
        <f t="shared" si="1"/>
        <v>0</v>
      </c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25">
        <f t="shared" si="2"/>
        <v>0</v>
      </c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27">
        <f t="shared" si="3"/>
        <v>0</v>
      </c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27">
        <f t="shared" si="4"/>
        <v>0</v>
      </c>
      <c r="BU34" s="97"/>
      <c r="BV34" s="6">
        <v>31</v>
      </c>
      <c r="BW34" s="30" t="str">
        <f t="shared" si="30"/>
        <v>Choloděnko Marian</v>
      </c>
      <c r="BX34" s="30">
        <f t="shared" si="31"/>
        <v>0</v>
      </c>
      <c r="BY34" s="30">
        <f t="shared" si="32"/>
        <v>1</v>
      </c>
      <c r="BZ34" s="30">
        <f t="shared" si="9"/>
        <v>0</v>
      </c>
      <c r="CA34" s="30">
        <f t="shared" si="10"/>
        <v>0</v>
      </c>
      <c r="CB34" s="30">
        <f t="shared" si="6"/>
        <v>0</v>
      </c>
      <c r="CC34" s="30">
        <f t="shared" si="29"/>
        <v>0</v>
      </c>
      <c r="CD34" s="548">
        <f t="shared" si="11"/>
        <v>0</v>
      </c>
      <c r="CE34" s="30" t="str">
        <f t="shared" si="12"/>
        <v>2014/15</v>
      </c>
      <c r="CF34" s="30"/>
      <c r="CG34" s="602" t="str">
        <f t="shared" si="13"/>
        <v>Choloděnko Marian</v>
      </c>
      <c r="CH34" s="602">
        <f t="shared" si="14"/>
        <v>0</v>
      </c>
      <c r="CI34" s="602">
        <f t="shared" si="15"/>
        <v>0</v>
      </c>
      <c r="CJ34" s="602">
        <f t="shared" si="16"/>
        <v>0</v>
      </c>
      <c r="CK34" s="602">
        <f t="shared" si="17"/>
        <v>0</v>
      </c>
      <c r="CL34" s="602">
        <f t="shared" si="18"/>
        <v>0</v>
      </c>
      <c r="CM34" s="602">
        <f t="shared" si="19"/>
        <v>0</v>
      </c>
      <c r="CN34" s="602">
        <f t="shared" si="20"/>
        <v>0</v>
      </c>
      <c r="CO34" s="30"/>
      <c r="CP34" s="6" t="str">
        <f t="shared" si="21"/>
        <v>Choloděnko Marian</v>
      </c>
      <c r="CQ34" s="30">
        <f t="shared" si="22"/>
        <v>0</v>
      </c>
      <c r="CR34" s="30">
        <f t="shared" si="23"/>
        <v>1</v>
      </c>
      <c r="CS34" s="30">
        <f t="shared" si="24"/>
        <v>0</v>
      </c>
      <c r="CT34" s="30">
        <f t="shared" si="25"/>
        <v>0</v>
      </c>
      <c r="CU34" s="30">
        <f t="shared" si="26"/>
        <v>0</v>
      </c>
      <c r="CV34" s="30">
        <f t="shared" si="27"/>
        <v>0</v>
      </c>
      <c r="CW34" s="548">
        <f t="shared" si="28"/>
        <v>0</v>
      </c>
    </row>
    <row r="35" spans="1:101" s="6" customFormat="1" ht="11.25" x14ac:dyDescent="0.2">
      <c r="A35" s="12">
        <v>32</v>
      </c>
      <c r="B35" s="17" t="s">
        <v>1214</v>
      </c>
      <c r="C35" s="10"/>
      <c r="D35" s="10"/>
      <c r="E35" s="10"/>
      <c r="F35" s="10"/>
      <c r="G35" s="10"/>
      <c r="H35" s="8"/>
      <c r="I35" s="10"/>
      <c r="J35" s="10"/>
      <c r="K35" s="10"/>
      <c r="L35" s="10"/>
      <c r="M35" s="10"/>
      <c r="N35" s="10"/>
      <c r="O35" s="10"/>
      <c r="P35" s="27">
        <f t="shared" si="0"/>
        <v>0</v>
      </c>
      <c r="Q35" s="83"/>
      <c r="R35" s="83"/>
      <c r="S35" s="83"/>
      <c r="T35" s="83"/>
      <c r="U35" s="83"/>
      <c r="V35" s="10"/>
      <c r="W35" s="83"/>
      <c r="X35" s="83"/>
      <c r="Y35" s="83"/>
      <c r="Z35" s="83"/>
      <c r="AA35" s="83"/>
      <c r="AB35" s="83"/>
      <c r="AC35" s="83"/>
      <c r="AD35" s="18">
        <f t="shared" si="1"/>
        <v>0</v>
      </c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25">
        <f t="shared" si="2"/>
        <v>0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27">
        <f t="shared" si="3"/>
        <v>0</v>
      </c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27">
        <f t="shared" si="4"/>
        <v>0</v>
      </c>
      <c r="BU35" s="97"/>
      <c r="BV35" s="6">
        <v>32</v>
      </c>
      <c r="BW35" s="30" t="str">
        <f t="shared" si="30"/>
        <v>Nedoma Václav</v>
      </c>
      <c r="BX35" s="30">
        <f t="shared" si="31"/>
        <v>1</v>
      </c>
      <c r="BY35" s="30">
        <f t="shared" si="32"/>
        <v>0</v>
      </c>
      <c r="BZ35" s="30">
        <f t="shared" si="9"/>
        <v>0</v>
      </c>
      <c r="CA35" s="30">
        <f t="shared" si="10"/>
        <v>0</v>
      </c>
      <c r="CB35" s="30">
        <f t="shared" si="6"/>
        <v>0</v>
      </c>
      <c r="CC35" s="30">
        <f t="shared" si="29"/>
        <v>0</v>
      </c>
      <c r="CD35" s="548">
        <f t="shared" si="11"/>
        <v>0</v>
      </c>
      <c r="CE35" s="30" t="str">
        <f t="shared" si="12"/>
        <v>2014/15</v>
      </c>
      <c r="CF35" s="30"/>
      <c r="CG35" s="602" t="str">
        <f t="shared" si="13"/>
        <v>Nedoma Václav</v>
      </c>
      <c r="CH35" s="602">
        <f t="shared" si="14"/>
        <v>0</v>
      </c>
      <c r="CI35" s="602">
        <f t="shared" si="15"/>
        <v>0</v>
      </c>
      <c r="CJ35" s="602">
        <f t="shared" si="16"/>
        <v>0</v>
      </c>
      <c r="CK35" s="602">
        <f t="shared" si="17"/>
        <v>0</v>
      </c>
      <c r="CL35" s="602">
        <f t="shared" si="18"/>
        <v>0</v>
      </c>
      <c r="CM35" s="602">
        <f t="shared" si="19"/>
        <v>0</v>
      </c>
      <c r="CN35" s="602">
        <f t="shared" si="20"/>
        <v>0</v>
      </c>
      <c r="CO35" s="30"/>
      <c r="CP35" s="6" t="str">
        <f t="shared" si="21"/>
        <v>Nedoma Václav</v>
      </c>
      <c r="CQ35" s="30">
        <f t="shared" si="22"/>
        <v>1</v>
      </c>
      <c r="CR35" s="30">
        <f t="shared" si="23"/>
        <v>0</v>
      </c>
      <c r="CS35" s="30">
        <f t="shared" si="24"/>
        <v>0</v>
      </c>
      <c r="CT35" s="30">
        <f t="shared" si="25"/>
        <v>0</v>
      </c>
      <c r="CU35" s="30">
        <f t="shared" si="26"/>
        <v>0</v>
      </c>
      <c r="CV35" s="30">
        <f t="shared" si="27"/>
        <v>0</v>
      </c>
      <c r="CW35" s="548">
        <f t="shared" si="28"/>
        <v>0</v>
      </c>
    </row>
    <row r="36" spans="1:101" s="6" customFormat="1" ht="11.25" x14ac:dyDescent="0.2">
      <c r="A36" s="12">
        <v>33</v>
      </c>
      <c r="B36" s="15" t="s">
        <v>48</v>
      </c>
      <c r="C36" s="10"/>
      <c r="D36" s="10"/>
      <c r="E36" s="10"/>
      <c r="F36" s="10"/>
      <c r="G36" s="10"/>
      <c r="H36" s="12"/>
      <c r="I36" s="10"/>
      <c r="J36" s="10"/>
      <c r="K36" s="10"/>
      <c r="L36" s="10"/>
      <c r="M36" s="10"/>
      <c r="N36" s="10"/>
      <c r="O36" s="10"/>
      <c r="P36" s="27">
        <f t="shared" si="0"/>
        <v>0</v>
      </c>
      <c r="Q36" s="84"/>
      <c r="R36" s="84"/>
      <c r="S36" s="84"/>
      <c r="T36" s="84"/>
      <c r="U36" s="84"/>
      <c r="V36" s="11"/>
      <c r="W36" s="84"/>
      <c r="X36" s="84"/>
      <c r="Y36" s="84"/>
      <c r="Z36" s="84"/>
      <c r="AA36" s="84"/>
      <c r="AB36" s="84"/>
      <c r="AC36" s="84"/>
      <c r="AD36" s="18">
        <f t="shared" si="1"/>
        <v>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25">
        <f t="shared" si="2"/>
        <v>0</v>
      </c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27">
        <f t="shared" si="3"/>
        <v>0</v>
      </c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27">
        <f t="shared" si="4"/>
        <v>0</v>
      </c>
      <c r="BU36" s="97"/>
      <c r="BV36" s="6">
        <v>33</v>
      </c>
      <c r="BW36" s="30" t="str">
        <f>B36</f>
        <v>Šťastný Martin</v>
      </c>
      <c r="BX36" s="30">
        <f>COUNT(C36:O36)+COUNT(C73:O73)</f>
        <v>1</v>
      </c>
      <c r="BY36" s="30">
        <f>COUNT(Q36:AC36)+COUNT(Q73:AC73)</f>
        <v>0</v>
      </c>
      <c r="BZ36" s="30">
        <f>SUM(AE36:AQ36)+SUM(AE73:AQ73)</f>
        <v>0</v>
      </c>
      <c r="CA36" s="30">
        <f>SUM(AS36:BE36)+SUM(AS73:BE73)</f>
        <v>1</v>
      </c>
      <c r="CB36" s="30">
        <f>SUM(BZ36:CA36)</f>
        <v>1</v>
      </c>
      <c r="CC36" s="30">
        <f>SUM(BG36:BS36)+SUM(BG73:BS73)-CD36</f>
        <v>0</v>
      </c>
      <c r="CD36" s="548">
        <f>BU36+BU73</f>
        <v>0</v>
      </c>
      <c r="CE36" s="30" t="str">
        <f>CE35</f>
        <v>2014/15</v>
      </c>
      <c r="CF36" s="30"/>
      <c r="CG36" s="602" t="str">
        <f t="shared" si="13"/>
        <v>Šťastný Martin</v>
      </c>
      <c r="CH36" s="602">
        <f t="shared" si="14"/>
        <v>0</v>
      </c>
      <c r="CI36" s="602">
        <f t="shared" si="15"/>
        <v>0</v>
      </c>
      <c r="CJ36" s="602">
        <f t="shared" si="16"/>
        <v>0</v>
      </c>
      <c r="CK36" s="602">
        <f t="shared" si="17"/>
        <v>0</v>
      </c>
      <c r="CL36" s="602">
        <f t="shared" si="18"/>
        <v>0</v>
      </c>
      <c r="CM36" s="602">
        <f t="shared" si="19"/>
        <v>0</v>
      </c>
      <c r="CN36" s="602">
        <f t="shared" si="20"/>
        <v>0</v>
      </c>
      <c r="CO36" s="30"/>
      <c r="CP36" s="6" t="str">
        <f t="shared" si="21"/>
        <v>Šťastný Martin</v>
      </c>
      <c r="CQ36" s="30">
        <f t="shared" si="22"/>
        <v>1</v>
      </c>
      <c r="CR36" s="30">
        <f t="shared" si="23"/>
        <v>0</v>
      </c>
      <c r="CS36" s="30">
        <f t="shared" si="24"/>
        <v>0</v>
      </c>
      <c r="CT36" s="30">
        <f t="shared" si="25"/>
        <v>1</v>
      </c>
      <c r="CU36" s="30">
        <f t="shared" si="26"/>
        <v>1</v>
      </c>
      <c r="CV36" s="30">
        <f t="shared" si="27"/>
        <v>0</v>
      </c>
      <c r="CW36" s="548">
        <f t="shared" si="28"/>
        <v>0</v>
      </c>
    </row>
    <row r="37" spans="1:101" s="10" customFormat="1" ht="11.25" x14ac:dyDescent="0.2">
      <c r="A37" s="63"/>
      <c r="B37" s="63" t="s">
        <v>23</v>
      </c>
      <c r="C37" s="63">
        <f>SUM(C4:C36)</f>
        <v>959</v>
      </c>
      <c r="D37" s="63">
        <f t="shared" ref="D37:P37" si="33">SUM(D4:D36)</f>
        <v>879</v>
      </c>
      <c r="E37" s="63">
        <f t="shared" si="33"/>
        <v>914</v>
      </c>
      <c r="F37" s="63">
        <f t="shared" si="33"/>
        <v>956</v>
      </c>
      <c r="G37" s="63">
        <f t="shared" si="33"/>
        <v>883</v>
      </c>
      <c r="H37" s="63">
        <f t="shared" si="33"/>
        <v>917</v>
      </c>
      <c r="I37" s="63">
        <f t="shared" si="33"/>
        <v>967</v>
      </c>
      <c r="J37" s="63">
        <f t="shared" si="33"/>
        <v>933</v>
      </c>
      <c r="K37" s="63">
        <f t="shared" si="33"/>
        <v>959</v>
      </c>
      <c r="L37" s="63">
        <f t="shared" si="33"/>
        <v>908</v>
      </c>
      <c r="M37" s="63">
        <f t="shared" si="33"/>
        <v>940</v>
      </c>
      <c r="N37" s="63">
        <f t="shared" si="33"/>
        <v>900</v>
      </c>
      <c r="O37" s="63">
        <f t="shared" si="33"/>
        <v>969</v>
      </c>
      <c r="P37" s="63">
        <f t="shared" si="33"/>
        <v>12084</v>
      </c>
      <c r="Q37" s="63">
        <f t="shared" ref="Q37:AE37" si="34">SUM(Q4:Q36)</f>
        <v>31</v>
      </c>
      <c r="R37" s="63">
        <f t="shared" si="34"/>
        <v>111</v>
      </c>
      <c r="S37" s="63">
        <f t="shared" si="34"/>
        <v>76</v>
      </c>
      <c r="T37" s="63">
        <f t="shared" si="34"/>
        <v>34</v>
      </c>
      <c r="U37" s="63">
        <f t="shared" si="34"/>
        <v>107</v>
      </c>
      <c r="V37" s="63">
        <f t="shared" si="34"/>
        <v>73</v>
      </c>
      <c r="W37" s="63">
        <f t="shared" si="34"/>
        <v>23</v>
      </c>
      <c r="X37" s="63">
        <f t="shared" si="34"/>
        <v>57</v>
      </c>
      <c r="Y37" s="63">
        <f t="shared" si="34"/>
        <v>16</v>
      </c>
      <c r="Z37" s="63">
        <f t="shared" si="34"/>
        <v>82</v>
      </c>
      <c r="AA37" s="63">
        <f t="shared" si="34"/>
        <v>41</v>
      </c>
      <c r="AB37" s="63">
        <f t="shared" si="34"/>
        <v>90</v>
      </c>
      <c r="AC37" s="63">
        <f t="shared" si="34"/>
        <v>21</v>
      </c>
      <c r="AD37" s="63">
        <f t="shared" si="34"/>
        <v>762</v>
      </c>
      <c r="AE37" s="64">
        <f t="shared" si="34"/>
        <v>3</v>
      </c>
      <c r="AF37" s="64">
        <f t="shared" ref="AF37:AR37" si="35">SUM(AF4:AF36)</f>
        <v>0</v>
      </c>
      <c r="AG37" s="64">
        <f t="shared" si="35"/>
        <v>1</v>
      </c>
      <c r="AH37" s="64">
        <f t="shared" si="35"/>
        <v>5</v>
      </c>
      <c r="AI37" s="64">
        <f t="shared" si="35"/>
        <v>1</v>
      </c>
      <c r="AJ37" s="64">
        <f t="shared" si="35"/>
        <v>3</v>
      </c>
      <c r="AK37" s="64">
        <f t="shared" si="35"/>
        <v>2</v>
      </c>
      <c r="AL37" s="64">
        <f t="shared" si="35"/>
        <v>2</v>
      </c>
      <c r="AM37" s="64">
        <f t="shared" si="35"/>
        <v>1</v>
      </c>
      <c r="AN37" s="64">
        <f t="shared" si="35"/>
        <v>0</v>
      </c>
      <c r="AO37" s="64">
        <f t="shared" si="35"/>
        <v>4</v>
      </c>
      <c r="AP37" s="64">
        <f t="shared" si="35"/>
        <v>2</v>
      </c>
      <c r="AQ37" s="64">
        <f t="shared" si="35"/>
        <v>1</v>
      </c>
      <c r="AR37" s="64">
        <f t="shared" si="35"/>
        <v>25</v>
      </c>
      <c r="AS37" s="64">
        <f t="shared" ref="AS37:BT37" si="36">SUM(AS4:AS36)</f>
        <v>3</v>
      </c>
      <c r="AT37" s="64">
        <f t="shared" si="36"/>
        <v>0</v>
      </c>
      <c r="AU37" s="64">
        <f t="shared" si="36"/>
        <v>1</v>
      </c>
      <c r="AV37" s="64">
        <f t="shared" si="36"/>
        <v>5</v>
      </c>
      <c r="AW37" s="64">
        <f t="shared" si="36"/>
        <v>1</v>
      </c>
      <c r="AX37" s="64">
        <f t="shared" si="36"/>
        <v>1</v>
      </c>
      <c r="AY37" s="64">
        <f t="shared" si="36"/>
        <v>1</v>
      </c>
      <c r="AZ37" s="64">
        <f t="shared" si="36"/>
        <v>2</v>
      </c>
      <c r="BA37" s="64">
        <f t="shared" si="36"/>
        <v>1</v>
      </c>
      <c r="BB37" s="64">
        <f t="shared" si="36"/>
        <v>0</v>
      </c>
      <c r="BC37" s="64">
        <f t="shared" si="36"/>
        <v>3</v>
      </c>
      <c r="BD37" s="64">
        <f t="shared" si="36"/>
        <v>1</v>
      </c>
      <c r="BE37" s="64">
        <f t="shared" si="36"/>
        <v>1</v>
      </c>
      <c r="BF37" s="64">
        <f t="shared" si="36"/>
        <v>20</v>
      </c>
      <c r="BG37" s="64">
        <f t="shared" si="36"/>
        <v>4</v>
      </c>
      <c r="BH37" s="64">
        <f t="shared" si="36"/>
        <v>3</v>
      </c>
      <c r="BI37" s="64">
        <f t="shared" si="36"/>
        <v>3</v>
      </c>
      <c r="BJ37" s="64">
        <f t="shared" si="36"/>
        <v>0</v>
      </c>
      <c r="BK37" s="64">
        <f t="shared" si="36"/>
        <v>0</v>
      </c>
      <c r="BL37" s="64">
        <f t="shared" si="36"/>
        <v>1</v>
      </c>
      <c r="BM37" s="64">
        <f t="shared" si="36"/>
        <v>0</v>
      </c>
      <c r="BN37" s="64">
        <f t="shared" si="36"/>
        <v>2</v>
      </c>
      <c r="BO37" s="64">
        <f t="shared" si="36"/>
        <v>3</v>
      </c>
      <c r="BP37" s="64">
        <f t="shared" si="36"/>
        <v>1</v>
      </c>
      <c r="BQ37" s="64">
        <f t="shared" si="36"/>
        <v>3</v>
      </c>
      <c r="BR37" s="64">
        <f t="shared" si="36"/>
        <v>2</v>
      </c>
      <c r="BS37" s="64">
        <f t="shared" si="36"/>
        <v>4</v>
      </c>
      <c r="BT37" s="64">
        <f t="shared" si="36"/>
        <v>26</v>
      </c>
      <c r="BU37" s="98">
        <f>SUM(BU4:BU36)</f>
        <v>2</v>
      </c>
      <c r="CG37" s="608"/>
      <c r="CH37" s="608"/>
      <c r="CI37" s="608"/>
      <c r="CJ37" s="608"/>
      <c r="CK37" s="608"/>
      <c r="CL37" s="608"/>
      <c r="CM37" s="608"/>
      <c r="CN37" s="608"/>
    </row>
    <row r="38" spans="1:101" s="6" customFormat="1" ht="11.25" x14ac:dyDescent="0.2">
      <c r="A38" s="57" t="s">
        <v>16</v>
      </c>
      <c r="B38" s="58" t="str">
        <f>B1</f>
        <v>2014/2015</v>
      </c>
      <c r="C38" s="954" t="s">
        <v>20</v>
      </c>
      <c r="D38" s="954"/>
      <c r="E38" s="954"/>
      <c r="F38" s="954"/>
      <c r="G38" s="954"/>
      <c r="H38" s="954"/>
      <c r="I38" s="954"/>
      <c r="J38" s="954"/>
      <c r="K38" s="954"/>
      <c r="L38" s="954"/>
      <c r="M38" s="954"/>
      <c r="N38" s="954"/>
      <c r="O38" s="954"/>
      <c r="P38" s="955"/>
      <c r="Q38" s="954" t="s">
        <v>21</v>
      </c>
      <c r="R38" s="954"/>
      <c r="S38" s="954"/>
      <c r="T38" s="954"/>
      <c r="U38" s="954"/>
      <c r="V38" s="954"/>
      <c r="W38" s="954"/>
      <c r="X38" s="954"/>
      <c r="Y38" s="954"/>
      <c r="Z38" s="954"/>
      <c r="AA38" s="954"/>
      <c r="AB38" s="954"/>
      <c r="AC38" s="954"/>
      <c r="AD38" s="955"/>
      <c r="AE38" s="953" t="s">
        <v>0</v>
      </c>
      <c r="AF38" s="954"/>
      <c r="AG38" s="954"/>
      <c r="AH38" s="954"/>
      <c r="AI38" s="954"/>
      <c r="AJ38" s="954"/>
      <c r="AK38" s="954"/>
      <c r="AL38" s="954"/>
      <c r="AM38" s="954"/>
      <c r="AN38" s="954"/>
      <c r="AO38" s="954"/>
      <c r="AP38" s="954"/>
      <c r="AQ38" s="954"/>
      <c r="AR38" s="955"/>
      <c r="AS38" s="954" t="s">
        <v>22</v>
      </c>
      <c r="AT38" s="954"/>
      <c r="AU38" s="954"/>
      <c r="AV38" s="954"/>
      <c r="AW38" s="954"/>
      <c r="AX38" s="954"/>
      <c r="AY38" s="954"/>
      <c r="AZ38" s="954"/>
      <c r="BA38" s="954"/>
      <c r="BB38" s="954"/>
      <c r="BC38" s="954"/>
      <c r="BD38" s="954"/>
      <c r="BE38" s="954"/>
      <c r="BF38" s="955"/>
      <c r="BG38" s="954" t="s">
        <v>13</v>
      </c>
      <c r="BH38" s="954"/>
      <c r="BI38" s="954"/>
      <c r="BJ38" s="954"/>
      <c r="BK38" s="954"/>
      <c r="BL38" s="954"/>
      <c r="BM38" s="954"/>
      <c r="BN38" s="954"/>
      <c r="BO38" s="954"/>
      <c r="BP38" s="954"/>
      <c r="BQ38" s="954"/>
      <c r="BR38" s="954"/>
      <c r="BS38" s="954"/>
      <c r="BT38" s="954"/>
      <c r="BU38" s="97"/>
      <c r="CG38" s="602"/>
      <c r="CH38" s="602"/>
      <c r="CI38" s="602"/>
      <c r="CJ38" s="602"/>
      <c r="CK38" s="602"/>
      <c r="CL38" s="602"/>
      <c r="CM38" s="602"/>
      <c r="CN38" s="602"/>
    </row>
    <row r="39" spans="1:101" s="6" customFormat="1" ht="11.25" x14ac:dyDescent="0.2">
      <c r="B39" s="65" t="s">
        <v>644</v>
      </c>
      <c r="C39" s="950" t="s">
        <v>1103</v>
      </c>
      <c r="D39" s="950"/>
      <c r="E39" s="950"/>
      <c r="F39" s="950"/>
      <c r="G39" s="950"/>
      <c r="H39" s="950"/>
      <c r="I39" s="950"/>
      <c r="J39" s="950"/>
      <c r="K39" s="950"/>
      <c r="L39" s="950"/>
      <c r="M39" s="950"/>
      <c r="N39" s="950"/>
      <c r="O39" s="950"/>
      <c r="P39" s="950"/>
      <c r="Q39" s="950"/>
      <c r="R39" s="950"/>
      <c r="S39" s="950"/>
      <c r="T39" s="950"/>
      <c r="U39" s="950"/>
      <c r="V39" s="950"/>
      <c r="W39" s="950"/>
      <c r="X39" s="950"/>
      <c r="Y39" s="950"/>
      <c r="Z39" s="950"/>
      <c r="AA39" s="950"/>
      <c r="AB39" s="950"/>
      <c r="AC39" s="950"/>
      <c r="AD39" s="950"/>
      <c r="AE39" s="950"/>
      <c r="AF39" s="950"/>
      <c r="AG39" s="950"/>
      <c r="AH39" s="950"/>
      <c r="AI39" s="950"/>
      <c r="AJ39" s="950"/>
      <c r="AK39" s="950"/>
      <c r="AL39" s="950"/>
      <c r="AM39" s="950"/>
      <c r="AN39" s="950"/>
      <c r="AO39" s="950"/>
      <c r="AP39" s="950"/>
      <c r="AQ39" s="950"/>
      <c r="AR39" s="950"/>
      <c r="AS39" s="950"/>
      <c r="AT39" s="950"/>
      <c r="AU39" s="950"/>
      <c r="AV39" s="950"/>
      <c r="AW39" s="950"/>
      <c r="AX39" s="950"/>
      <c r="AY39" s="950"/>
      <c r="AZ39" s="950"/>
      <c r="BA39" s="950"/>
      <c r="BB39" s="950"/>
      <c r="BC39" s="950"/>
      <c r="BD39" s="950"/>
      <c r="BE39" s="950"/>
      <c r="BF39" s="950"/>
      <c r="BG39" s="950"/>
      <c r="BH39" s="950"/>
      <c r="BI39" s="950"/>
      <c r="BJ39" s="950"/>
      <c r="BK39" s="950"/>
      <c r="BL39" s="950"/>
      <c r="BM39" s="950"/>
      <c r="BN39" s="950"/>
      <c r="BO39" s="950"/>
      <c r="BP39" s="950"/>
      <c r="BQ39" s="950"/>
      <c r="BR39" s="950"/>
      <c r="BS39" s="950"/>
      <c r="BT39" s="950"/>
      <c r="BU39" s="97"/>
      <c r="CG39" s="602"/>
      <c r="CH39" s="602"/>
      <c r="CI39" s="602"/>
      <c r="CJ39" s="602"/>
      <c r="CK39" s="602"/>
      <c r="CL39" s="602"/>
      <c r="CM39" s="602"/>
      <c r="CN39" s="602"/>
    </row>
    <row r="40" spans="1:101" s="137" customFormat="1" ht="12" thickBot="1" x14ac:dyDescent="0.25">
      <c r="A40" s="133"/>
      <c r="B40" s="134" t="s">
        <v>24</v>
      </c>
      <c r="C40" s="135">
        <v>14</v>
      </c>
      <c r="D40" s="135">
        <v>15</v>
      </c>
      <c r="E40" s="135">
        <v>16</v>
      </c>
      <c r="F40" s="135">
        <v>17</v>
      </c>
      <c r="G40" s="135">
        <v>18</v>
      </c>
      <c r="H40" s="135">
        <v>19</v>
      </c>
      <c r="I40" s="135">
        <v>20</v>
      </c>
      <c r="J40" s="135">
        <v>21</v>
      </c>
      <c r="K40" s="135">
        <v>22</v>
      </c>
      <c r="L40" s="135">
        <v>23</v>
      </c>
      <c r="M40" s="135">
        <v>24</v>
      </c>
      <c r="N40" s="135">
        <v>25</v>
      </c>
      <c r="O40" s="135">
        <v>26</v>
      </c>
      <c r="P40" s="135" t="s">
        <v>19</v>
      </c>
      <c r="Q40" s="135">
        <v>14</v>
      </c>
      <c r="R40" s="135">
        <v>15</v>
      </c>
      <c r="S40" s="135">
        <v>16</v>
      </c>
      <c r="T40" s="135">
        <v>17</v>
      </c>
      <c r="U40" s="135">
        <v>18</v>
      </c>
      <c r="V40" s="135">
        <v>19</v>
      </c>
      <c r="W40" s="135">
        <v>20</v>
      </c>
      <c r="X40" s="135">
        <v>21</v>
      </c>
      <c r="Y40" s="135">
        <v>22</v>
      </c>
      <c r="Z40" s="135">
        <v>23</v>
      </c>
      <c r="AA40" s="135">
        <v>24</v>
      </c>
      <c r="AB40" s="135">
        <v>25</v>
      </c>
      <c r="AC40" s="135">
        <v>26</v>
      </c>
      <c r="AD40" s="135" t="s">
        <v>19</v>
      </c>
      <c r="AE40" s="135">
        <v>14</v>
      </c>
      <c r="AF40" s="135">
        <v>15</v>
      </c>
      <c r="AG40" s="135">
        <v>16</v>
      </c>
      <c r="AH40" s="135">
        <v>17</v>
      </c>
      <c r="AI40" s="135">
        <v>18</v>
      </c>
      <c r="AJ40" s="135">
        <v>19</v>
      </c>
      <c r="AK40" s="135">
        <v>20</v>
      </c>
      <c r="AL40" s="135">
        <v>21</v>
      </c>
      <c r="AM40" s="135">
        <v>22</v>
      </c>
      <c r="AN40" s="135">
        <v>23</v>
      </c>
      <c r="AO40" s="135">
        <v>24</v>
      </c>
      <c r="AP40" s="135">
        <v>25</v>
      </c>
      <c r="AQ40" s="135">
        <v>26</v>
      </c>
      <c r="AR40" s="135" t="s">
        <v>19</v>
      </c>
      <c r="AS40" s="135">
        <v>14</v>
      </c>
      <c r="AT40" s="135">
        <v>15</v>
      </c>
      <c r="AU40" s="135">
        <v>16</v>
      </c>
      <c r="AV40" s="135">
        <v>17</v>
      </c>
      <c r="AW40" s="135">
        <v>18</v>
      </c>
      <c r="AX40" s="135">
        <v>19</v>
      </c>
      <c r="AY40" s="135">
        <v>20</v>
      </c>
      <c r="AZ40" s="135">
        <v>21</v>
      </c>
      <c r="BA40" s="135">
        <v>22</v>
      </c>
      <c r="BB40" s="135">
        <v>23</v>
      </c>
      <c r="BC40" s="135">
        <v>24</v>
      </c>
      <c r="BD40" s="135">
        <v>25</v>
      </c>
      <c r="BE40" s="135">
        <v>26</v>
      </c>
      <c r="BF40" s="135" t="s">
        <v>19</v>
      </c>
      <c r="BG40" s="135">
        <v>14</v>
      </c>
      <c r="BH40" s="135">
        <v>15</v>
      </c>
      <c r="BI40" s="135">
        <v>16</v>
      </c>
      <c r="BJ40" s="135">
        <v>17</v>
      </c>
      <c r="BK40" s="135">
        <v>18</v>
      </c>
      <c r="BL40" s="135">
        <v>19</v>
      </c>
      <c r="BM40" s="135">
        <v>20</v>
      </c>
      <c r="BN40" s="135">
        <v>21</v>
      </c>
      <c r="BO40" s="135">
        <v>22</v>
      </c>
      <c r="BP40" s="135">
        <v>23</v>
      </c>
      <c r="BQ40" s="135">
        <v>24</v>
      </c>
      <c r="BR40" s="135">
        <v>25</v>
      </c>
      <c r="BS40" s="135">
        <v>26</v>
      </c>
      <c r="BT40" s="135" t="s">
        <v>19</v>
      </c>
      <c r="BU40" s="136"/>
      <c r="CG40" s="609"/>
      <c r="CH40" s="609"/>
      <c r="CI40" s="609"/>
      <c r="CJ40" s="609"/>
      <c r="CK40" s="609"/>
      <c r="CL40" s="609"/>
      <c r="CM40" s="609"/>
      <c r="CN40" s="609"/>
    </row>
    <row r="41" spans="1:101" s="137" customFormat="1" ht="12" thickTop="1" x14ac:dyDescent="0.2">
      <c r="A41" s="138">
        <v>1</v>
      </c>
      <c r="B41" s="17" t="str">
        <f t="shared" ref="B41:B73" si="37">B4</f>
        <v>Havlík Roman</v>
      </c>
      <c r="C41" s="139">
        <v>90</v>
      </c>
      <c r="D41" s="139"/>
      <c r="E41" s="139">
        <v>90</v>
      </c>
      <c r="F41" s="139">
        <v>90</v>
      </c>
      <c r="G41" s="139">
        <v>90</v>
      </c>
      <c r="H41" s="126">
        <v>90</v>
      </c>
      <c r="I41" s="95"/>
      <c r="J41" s="126">
        <v>90</v>
      </c>
      <c r="K41" s="140">
        <v>90</v>
      </c>
      <c r="L41" s="139">
        <v>90</v>
      </c>
      <c r="M41" s="139">
        <v>90</v>
      </c>
      <c r="N41" s="140">
        <v>90</v>
      </c>
      <c r="O41" s="139">
        <v>90</v>
      </c>
      <c r="P41" s="141">
        <f t="shared" ref="P41:P73" si="38">SUM(C41:O41)</f>
        <v>990</v>
      </c>
      <c r="Q41" s="140"/>
      <c r="R41" s="140"/>
      <c r="S41" s="140"/>
      <c r="T41" s="140"/>
      <c r="U41" s="140"/>
      <c r="V41" s="95"/>
      <c r="W41" s="140"/>
      <c r="X41" s="140"/>
      <c r="Y41" s="140"/>
      <c r="Z41" s="140"/>
      <c r="AA41" s="140"/>
      <c r="AB41" s="140"/>
      <c r="AC41" s="140"/>
      <c r="AD41" s="142">
        <f t="shared" ref="AD41:AD54" si="39">SUM(Q41:AC41)</f>
        <v>0</v>
      </c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43"/>
      <c r="AR41" s="142">
        <f t="shared" ref="AR41:AR73" si="40">SUM(AE41:AQ41)</f>
        <v>0</v>
      </c>
      <c r="AS41" s="95"/>
      <c r="AT41" s="95"/>
      <c r="AU41" s="95"/>
      <c r="AV41" s="95"/>
      <c r="AW41" s="95"/>
      <c r="AX41" s="95">
        <v>1</v>
      </c>
      <c r="AY41" s="95"/>
      <c r="AZ41" s="95"/>
      <c r="BA41" s="95"/>
      <c r="BB41" s="95"/>
      <c r="BC41" s="95"/>
      <c r="BD41" s="95"/>
      <c r="BE41" s="95"/>
      <c r="BF41" s="141">
        <f t="shared" ref="BF41:BF73" si="41">SUM(AS41:BE41)</f>
        <v>1</v>
      </c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  <c r="BQ41" s="140"/>
      <c r="BR41" s="140"/>
      <c r="BS41" s="140"/>
      <c r="BT41" s="141">
        <f t="shared" ref="BT41:BT73" si="42">SUM(BG41:BS41)</f>
        <v>0</v>
      </c>
      <c r="BU41" s="136"/>
      <c r="CG41" s="609"/>
      <c r="CH41" s="609"/>
      <c r="CI41" s="609"/>
      <c r="CJ41" s="609"/>
      <c r="CK41" s="609"/>
      <c r="CL41" s="609"/>
      <c r="CM41" s="609"/>
      <c r="CN41" s="609"/>
    </row>
    <row r="42" spans="1:101" s="137" customFormat="1" ht="11.25" x14ac:dyDescent="0.2">
      <c r="A42" s="138">
        <v>2</v>
      </c>
      <c r="B42" s="17" t="str">
        <f t="shared" si="37"/>
        <v>Bastl Pavel</v>
      </c>
      <c r="C42" s="139">
        <v>62</v>
      </c>
      <c r="D42" s="139">
        <v>90</v>
      </c>
      <c r="E42" s="139">
        <v>90</v>
      </c>
      <c r="F42" s="139">
        <v>90</v>
      </c>
      <c r="G42" s="139">
        <v>90</v>
      </c>
      <c r="H42" s="126">
        <v>90</v>
      </c>
      <c r="I42" s="95">
        <v>90</v>
      </c>
      <c r="J42" s="126">
        <v>65</v>
      </c>
      <c r="K42" s="140">
        <v>90</v>
      </c>
      <c r="L42" s="139">
        <v>90</v>
      </c>
      <c r="M42" s="139">
        <v>90</v>
      </c>
      <c r="N42" s="140">
        <v>90</v>
      </c>
      <c r="O42" s="139">
        <v>90</v>
      </c>
      <c r="P42" s="141">
        <f t="shared" si="38"/>
        <v>1117</v>
      </c>
      <c r="Q42" s="140"/>
      <c r="R42" s="140"/>
      <c r="S42" s="140"/>
      <c r="T42" s="140"/>
      <c r="U42" s="140"/>
      <c r="V42" s="95"/>
      <c r="W42" s="140"/>
      <c r="X42" s="140"/>
      <c r="Y42" s="140"/>
      <c r="Z42" s="140"/>
      <c r="AA42" s="140"/>
      <c r="AB42" s="140"/>
      <c r="AC42" s="140"/>
      <c r="AD42" s="142">
        <f t="shared" si="39"/>
        <v>0</v>
      </c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43"/>
      <c r="AR42" s="142">
        <f t="shared" si="40"/>
        <v>0</v>
      </c>
      <c r="AS42" s="95"/>
      <c r="AT42" s="95"/>
      <c r="AU42" s="95">
        <v>1</v>
      </c>
      <c r="AV42" s="95"/>
      <c r="AW42" s="95"/>
      <c r="AX42" s="95"/>
      <c r="AY42" s="95"/>
      <c r="AZ42" s="95"/>
      <c r="BA42" s="95"/>
      <c r="BB42" s="95"/>
      <c r="BC42" s="95"/>
      <c r="BD42" s="95"/>
      <c r="BE42" s="95">
        <v>1</v>
      </c>
      <c r="BF42" s="141">
        <f t="shared" si="41"/>
        <v>2</v>
      </c>
      <c r="BG42" s="140"/>
      <c r="BH42" s="140"/>
      <c r="BI42" s="140"/>
      <c r="BJ42" s="140"/>
      <c r="BK42" s="140"/>
      <c r="BL42" s="140"/>
      <c r="BM42" s="140"/>
      <c r="BN42" s="140">
        <v>1</v>
      </c>
      <c r="BO42" s="140"/>
      <c r="BP42" s="140"/>
      <c r="BQ42" s="140"/>
      <c r="BR42" s="140"/>
      <c r="BS42" s="140"/>
      <c r="BT42" s="141">
        <f t="shared" si="42"/>
        <v>1</v>
      </c>
      <c r="BU42" s="136"/>
      <c r="CG42" s="609"/>
      <c r="CH42" s="609"/>
      <c r="CI42" s="609"/>
      <c r="CJ42" s="609"/>
      <c r="CK42" s="609"/>
      <c r="CL42" s="609"/>
      <c r="CM42" s="609"/>
      <c r="CN42" s="609"/>
    </row>
    <row r="43" spans="1:101" s="137" customFormat="1" ht="11.25" x14ac:dyDescent="0.2">
      <c r="A43" s="138">
        <v>3</v>
      </c>
      <c r="B43" s="17" t="str">
        <f t="shared" si="37"/>
        <v>Bastl Vojta</v>
      </c>
      <c r="C43" s="139">
        <v>90</v>
      </c>
      <c r="D43" s="139"/>
      <c r="E43" s="139"/>
      <c r="F43" s="139"/>
      <c r="G43" s="139"/>
      <c r="H43" s="126">
        <v>83</v>
      </c>
      <c r="I43" s="95">
        <v>73</v>
      </c>
      <c r="J43" s="126"/>
      <c r="K43" s="140"/>
      <c r="L43" s="139"/>
      <c r="M43" s="139"/>
      <c r="N43" s="140"/>
      <c r="O43" s="139"/>
      <c r="P43" s="141">
        <f t="shared" si="38"/>
        <v>246</v>
      </c>
      <c r="Q43" s="140"/>
      <c r="R43" s="140"/>
      <c r="S43" s="140"/>
      <c r="T43" s="140"/>
      <c r="U43" s="140"/>
      <c r="V43" s="95"/>
      <c r="W43" s="140"/>
      <c r="X43" s="140"/>
      <c r="Y43" s="140"/>
      <c r="Z43" s="140">
        <v>8</v>
      </c>
      <c r="AA43" s="140"/>
      <c r="AB43" s="140"/>
      <c r="AC43" s="140"/>
      <c r="AD43" s="142">
        <f t="shared" si="39"/>
        <v>8</v>
      </c>
      <c r="AE43" s="126"/>
      <c r="AF43" s="126"/>
      <c r="AG43" s="126"/>
      <c r="AH43" s="126"/>
      <c r="AI43" s="126"/>
      <c r="AJ43" s="126"/>
      <c r="AK43" s="126"/>
      <c r="AL43" s="126"/>
      <c r="AM43" s="126"/>
      <c r="AN43" s="126"/>
      <c r="AO43" s="126"/>
      <c r="AP43" s="126"/>
      <c r="AQ43" s="143"/>
      <c r="AR43" s="142">
        <f t="shared" si="40"/>
        <v>0</v>
      </c>
      <c r="AS43" s="95">
        <v>1</v>
      </c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141">
        <f t="shared" si="41"/>
        <v>1</v>
      </c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1">
        <f t="shared" si="42"/>
        <v>0</v>
      </c>
      <c r="BU43" s="136"/>
      <c r="CG43" s="609"/>
      <c r="CH43" s="609"/>
      <c r="CI43" s="609"/>
      <c r="CJ43" s="609"/>
      <c r="CK43" s="609"/>
      <c r="CL43" s="609"/>
      <c r="CM43" s="609"/>
      <c r="CN43" s="609"/>
    </row>
    <row r="44" spans="1:101" s="137" customFormat="1" ht="11.25" x14ac:dyDescent="0.2">
      <c r="A44" s="138">
        <v>4</v>
      </c>
      <c r="B44" s="17" t="str">
        <f t="shared" si="37"/>
        <v>Chvátal Patrik</v>
      </c>
      <c r="C44" s="139"/>
      <c r="D44" s="594"/>
      <c r="E44" s="139"/>
      <c r="F44" s="594"/>
      <c r="G44" s="139"/>
      <c r="H44" s="126"/>
      <c r="I44" s="95"/>
      <c r="J44" s="126"/>
      <c r="K44" s="140"/>
      <c r="L44" s="139"/>
      <c r="M44" s="139"/>
      <c r="N44" s="140"/>
      <c r="O44" s="139"/>
      <c r="P44" s="141">
        <f t="shared" si="38"/>
        <v>0</v>
      </c>
      <c r="Q44" s="140"/>
      <c r="R44" s="140"/>
      <c r="S44" s="140"/>
      <c r="T44" s="140"/>
      <c r="U44" s="140"/>
      <c r="V44" s="95"/>
      <c r="W44" s="140"/>
      <c r="X44" s="140"/>
      <c r="Y44" s="140"/>
      <c r="Z44" s="140"/>
      <c r="AA44" s="140"/>
      <c r="AB44" s="140"/>
      <c r="AC44" s="140"/>
      <c r="AD44" s="142">
        <f t="shared" si="39"/>
        <v>0</v>
      </c>
      <c r="AE44" s="126"/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43"/>
      <c r="AR44" s="142">
        <f t="shared" si="40"/>
        <v>0</v>
      </c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141">
        <f t="shared" si="41"/>
        <v>0</v>
      </c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1">
        <f t="shared" si="42"/>
        <v>0</v>
      </c>
      <c r="BU44" s="136"/>
      <c r="CG44" s="609"/>
      <c r="CH44" s="609"/>
      <c r="CI44" s="609"/>
      <c r="CJ44" s="609"/>
      <c r="CK44" s="609"/>
      <c r="CL44" s="609"/>
      <c r="CM44" s="609"/>
      <c r="CN44" s="609"/>
    </row>
    <row r="45" spans="1:101" s="137" customFormat="1" ht="11.25" x14ac:dyDescent="0.2">
      <c r="A45" s="138">
        <v>5</v>
      </c>
      <c r="B45" s="17" t="str">
        <f t="shared" si="37"/>
        <v>Chvátal Tomáš</v>
      </c>
      <c r="C45" s="139"/>
      <c r="D45" s="139">
        <v>90</v>
      </c>
      <c r="E45" s="139">
        <v>90</v>
      </c>
      <c r="F45" s="139">
        <v>90</v>
      </c>
      <c r="G45" s="139">
        <v>90</v>
      </c>
      <c r="H45" s="126"/>
      <c r="I45" s="95">
        <v>90</v>
      </c>
      <c r="J45" s="126">
        <v>90</v>
      </c>
      <c r="K45" s="140">
        <v>90</v>
      </c>
      <c r="L45" s="139">
        <v>90</v>
      </c>
      <c r="M45" s="139">
        <v>90</v>
      </c>
      <c r="N45" s="140">
        <v>90</v>
      </c>
      <c r="O45" s="139">
        <v>90</v>
      </c>
      <c r="P45" s="141">
        <f t="shared" si="38"/>
        <v>990</v>
      </c>
      <c r="Q45" s="140"/>
      <c r="R45" s="140"/>
      <c r="S45" s="140"/>
      <c r="T45" s="140"/>
      <c r="U45" s="140"/>
      <c r="V45" s="95"/>
      <c r="W45" s="140"/>
      <c r="X45" s="140"/>
      <c r="Y45" s="140"/>
      <c r="Z45" s="140"/>
      <c r="AA45" s="140"/>
      <c r="AB45" s="140"/>
      <c r="AC45" s="140"/>
      <c r="AD45" s="142">
        <f t="shared" si="39"/>
        <v>0</v>
      </c>
      <c r="AE45" s="126"/>
      <c r="AF45" s="126"/>
      <c r="AG45" s="126">
        <v>1</v>
      </c>
      <c r="AH45" s="126"/>
      <c r="AI45" s="126"/>
      <c r="AJ45" s="126"/>
      <c r="AK45" s="126"/>
      <c r="AL45" s="126"/>
      <c r="AM45" s="126">
        <v>1</v>
      </c>
      <c r="AN45" s="126"/>
      <c r="AO45" s="126"/>
      <c r="AP45" s="126"/>
      <c r="AQ45" s="143">
        <v>1</v>
      </c>
      <c r="AR45" s="142">
        <f t="shared" si="40"/>
        <v>3</v>
      </c>
      <c r="AS45" s="95"/>
      <c r="AT45" s="95"/>
      <c r="AU45" s="95">
        <v>1</v>
      </c>
      <c r="AV45" s="95"/>
      <c r="AW45" s="95"/>
      <c r="AX45" s="95"/>
      <c r="AY45" s="95"/>
      <c r="AZ45" s="95"/>
      <c r="BA45" s="95">
        <v>1</v>
      </c>
      <c r="BB45" s="95"/>
      <c r="BC45" s="95"/>
      <c r="BD45" s="95"/>
      <c r="BE45" s="95">
        <v>1</v>
      </c>
      <c r="BF45" s="141">
        <f t="shared" si="41"/>
        <v>3</v>
      </c>
      <c r="BG45" s="140"/>
      <c r="BH45" s="140"/>
      <c r="BI45" s="140"/>
      <c r="BJ45" s="140"/>
      <c r="BK45" s="140">
        <v>1</v>
      </c>
      <c r="BL45" s="140"/>
      <c r="BM45" s="140"/>
      <c r="BN45" s="140"/>
      <c r="BO45" s="140"/>
      <c r="BP45" s="140"/>
      <c r="BQ45" s="74"/>
      <c r="BR45" s="140"/>
      <c r="BS45" s="140"/>
      <c r="BT45" s="141">
        <f t="shared" si="42"/>
        <v>1</v>
      </c>
      <c r="BU45" s="136"/>
      <c r="CG45" s="609"/>
      <c r="CH45" s="609"/>
      <c r="CI45" s="609"/>
      <c r="CJ45" s="609"/>
      <c r="CK45" s="609"/>
      <c r="CL45" s="609"/>
      <c r="CM45" s="609"/>
      <c r="CN45" s="609"/>
    </row>
    <row r="46" spans="1:101" s="137" customFormat="1" ht="11.25" x14ac:dyDescent="0.2">
      <c r="A46" s="138">
        <v>6</v>
      </c>
      <c r="B46" s="17" t="str">
        <f t="shared" si="37"/>
        <v>Habr Jiří</v>
      </c>
      <c r="C46" s="139">
        <v>83</v>
      </c>
      <c r="D46" s="139">
        <v>90</v>
      </c>
      <c r="E46" s="139">
        <v>90</v>
      </c>
      <c r="F46" s="139">
        <v>78</v>
      </c>
      <c r="G46" s="139">
        <v>90</v>
      </c>
      <c r="H46" s="126">
        <v>90</v>
      </c>
      <c r="I46" s="95">
        <v>90</v>
      </c>
      <c r="J46" s="126">
        <v>90</v>
      </c>
      <c r="K46" s="140">
        <v>90</v>
      </c>
      <c r="L46" s="139">
        <v>90</v>
      </c>
      <c r="M46" s="139">
        <v>90</v>
      </c>
      <c r="N46" s="140">
        <v>90</v>
      </c>
      <c r="O46" s="139">
        <v>90</v>
      </c>
      <c r="P46" s="141">
        <f t="shared" si="38"/>
        <v>1151</v>
      </c>
      <c r="Q46" s="140"/>
      <c r="R46" s="140"/>
      <c r="S46" s="140"/>
      <c r="T46" s="140"/>
      <c r="U46" s="140"/>
      <c r="V46" s="95"/>
      <c r="W46" s="140"/>
      <c r="X46" s="140"/>
      <c r="Y46" s="140"/>
      <c r="Z46" s="140"/>
      <c r="AA46" s="140"/>
      <c r="AB46" s="140"/>
      <c r="AC46" s="140"/>
      <c r="AD46" s="142">
        <f t="shared" si="39"/>
        <v>0</v>
      </c>
      <c r="AE46" s="126">
        <v>1</v>
      </c>
      <c r="AF46" s="126"/>
      <c r="AG46" s="126">
        <v>1</v>
      </c>
      <c r="AH46" s="126">
        <v>1</v>
      </c>
      <c r="AI46" s="126"/>
      <c r="AJ46" s="126"/>
      <c r="AK46" s="126"/>
      <c r="AL46" s="126"/>
      <c r="AM46" s="126"/>
      <c r="AN46" s="126"/>
      <c r="AO46" s="126"/>
      <c r="AP46" s="126">
        <v>3</v>
      </c>
      <c r="AQ46" s="143">
        <v>2</v>
      </c>
      <c r="AR46" s="142">
        <f t="shared" si="40"/>
        <v>8</v>
      </c>
      <c r="AS46" s="95"/>
      <c r="AT46" s="95"/>
      <c r="AU46" s="95">
        <v>1</v>
      </c>
      <c r="AV46" s="95">
        <v>1</v>
      </c>
      <c r="AW46" s="95"/>
      <c r="AX46" s="95"/>
      <c r="AY46" s="95"/>
      <c r="AZ46" s="95"/>
      <c r="BA46" s="95"/>
      <c r="BB46" s="95"/>
      <c r="BC46" s="95"/>
      <c r="BD46" s="95"/>
      <c r="BE46" s="95">
        <v>2</v>
      </c>
      <c r="BF46" s="141">
        <f t="shared" si="41"/>
        <v>4</v>
      </c>
      <c r="BG46" s="140"/>
      <c r="BH46" s="140"/>
      <c r="BI46" s="140">
        <v>1</v>
      </c>
      <c r="BJ46" s="140"/>
      <c r="BK46" s="140"/>
      <c r="BL46" s="140"/>
      <c r="BM46" s="140"/>
      <c r="BN46" s="140"/>
      <c r="BO46" s="140"/>
      <c r="BP46" s="140">
        <v>1</v>
      </c>
      <c r="BQ46" s="140"/>
      <c r="BR46" s="140"/>
      <c r="BS46" s="140"/>
      <c r="BT46" s="141">
        <f t="shared" si="42"/>
        <v>2</v>
      </c>
      <c r="BU46" s="136"/>
      <c r="CG46" s="609"/>
      <c r="CH46" s="609"/>
      <c r="CI46" s="609"/>
      <c r="CJ46" s="609"/>
      <c r="CK46" s="609"/>
      <c r="CL46" s="609"/>
      <c r="CM46" s="609"/>
      <c r="CN46" s="609"/>
    </row>
    <row r="47" spans="1:101" s="137" customFormat="1" ht="11.25" x14ac:dyDescent="0.2">
      <c r="A47" s="138">
        <v>7</v>
      </c>
      <c r="B47" s="17" t="str">
        <f t="shared" si="37"/>
        <v>Habr Stanislav</v>
      </c>
      <c r="C47" s="139"/>
      <c r="D47" s="139">
        <v>90</v>
      </c>
      <c r="E47" s="139">
        <v>90</v>
      </c>
      <c r="F47" s="139"/>
      <c r="G47" s="139"/>
      <c r="H47" s="126"/>
      <c r="I47" s="95">
        <v>90</v>
      </c>
      <c r="J47" s="126"/>
      <c r="K47" s="140">
        <v>90</v>
      </c>
      <c r="L47" s="139">
        <v>90</v>
      </c>
      <c r="M47" s="139"/>
      <c r="N47" s="140"/>
      <c r="O47" s="139"/>
      <c r="P47" s="141">
        <f t="shared" si="38"/>
        <v>450</v>
      </c>
      <c r="Q47" s="140">
        <v>10</v>
      </c>
      <c r="R47" s="140"/>
      <c r="S47" s="140"/>
      <c r="T47" s="140"/>
      <c r="U47" s="140"/>
      <c r="V47" s="95"/>
      <c r="W47" s="140"/>
      <c r="X47" s="140"/>
      <c r="Y47" s="140"/>
      <c r="Z47" s="140"/>
      <c r="AA47" s="140"/>
      <c r="AB47" s="140"/>
      <c r="AC47" s="140"/>
      <c r="AD47" s="142">
        <f t="shared" si="39"/>
        <v>10</v>
      </c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43"/>
      <c r="AR47" s="142">
        <f t="shared" si="40"/>
        <v>0</v>
      </c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141">
        <f t="shared" si="41"/>
        <v>0</v>
      </c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1">
        <f t="shared" si="42"/>
        <v>0</v>
      </c>
      <c r="BU47" s="136"/>
      <c r="CG47" s="609"/>
      <c r="CH47" s="609"/>
      <c r="CI47" s="609"/>
      <c r="CJ47" s="609"/>
      <c r="CK47" s="609"/>
      <c r="CL47" s="609"/>
      <c r="CM47" s="609"/>
      <c r="CN47" s="609"/>
    </row>
    <row r="48" spans="1:101" s="137" customFormat="1" ht="11.25" x14ac:dyDescent="0.2">
      <c r="A48" s="138">
        <v>8</v>
      </c>
      <c r="B48" s="17" t="str">
        <f t="shared" si="37"/>
        <v>Habr Vojta</v>
      </c>
      <c r="C48" s="139"/>
      <c r="D48" s="139">
        <v>78</v>
      </c>
      <c r="E48" s="139"/>
      <c r="F48" s="139">
        <v>90</v>
      </c>
      <c r="G48" s="139"/>
      <c r="H48" s="126">
        <v>90</v>
      </c>
      <c r="I48" s="95"/>
      <c r="J48" s="126">
        <v>90</v>
      </c>
      <c r="K48" s="140">
        <v>90</v>
      </c>
      <c r="L48" s="139">
        <v>90</v>
      </c>
      <c r="M48" s="139">
        <v>90</v>
      </c>
      <c r="N48" s="140">
        <v>90</v>
      </c>
      <c r="O48" s="139">
        <v>90</v>
      </c>
      <c r="P48" s="141">
        <f t="shared" si="38"/>
        <v>798</v>
      </c>
      <c r="Q48" s="140">
        <v>28</v>
      </c>
      <c r="R48" s="140"/>
      <c r="S48" s="140"/>
      <c r="T48" s="140"/>
      <c r="U48" s="140">
        <v>43</v>
      </c>
      <c r="V48" s="95"/>
      <c r="W48" s="140">
        <v>69</v>
      </c>
      <c r="X48" s="140"/>
      <c r="Y48" s="140"/>
      <c r="Z48" s="140"/>
      <c r="AA48" s="140"/>
      <c r="AB48" s="140"/>
      <c r="AC48" s="140"/>
      <c r="AD48" s="142">
        <f t="shared" si="39"/>
        <v>140</v>
      </c>
      <c r="AE48" s="126"/>
      <c r="AF48" s="126"/>
      <c r="AG48" s="126"/>
      <c r="AH48" s="126">
        <v>2</v>
      </c>
      <c r="AI48" s="126"/>
      <c r="AJ48" s="126"/>
      <c r="AK48" s="126"/>
      <c r="AL48" s="126"/>
      <c r="AM48" s="126">
        <v>1</v>
      </c>
      <c r="AN48" s="126"/>
      <c r="AO48" s="126"/>
      <c r="AP48" s="126"/>
      <c r="AQ48" s="143">
        <v>3</v>
      </c>
      <c r="AR48" s="142">
        <f t="shared" si="40"/>
        <v>6</v>
      </c>
      <c r="AS48" s="95">
        <v>1</v>
      </c>
      <c r="AT48" s="95"/>
      <c r="AU48" s="95"/>
      <c r="AV48" s="95">
        <v>2</v>
      </c>
      <c r="AW48" s="95"/>
      <c r="AX48" s="95"/>
      <c r="AY48" s="95"/>
      <c r="AZ48" s="95"/>
      <c r="BA48" s="95">
        <v>1</v>
      </c>
      <c r="BB48" s="95"/>
      <c r="BC48" s="95"/>
      <c r="BD48" s="95">
        <v>1</v>
      </c>
      <c r="BE48" s="95">
        <v>3</v>
      </c>
      <c r="BF48" s="141">
        <f t="shared" si="41"/>
        <v>8</v>
      </c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>
        <v>1</v>
      </c>
      <c r="BR48" s="140"/>
      <c r="BS48" s="140"/>
      <c r="BT48" s="141">
        <f t="shared" si="42"/>
        <v>1</v>
      </c>
      <c r="BU48" s="136"/>
      <c r="CG48" s="609"/>
      <c r="CH48" s="609"/>
      <c r="CI48" s="609"/>
      <c r="CJ48" s="609"/>
      <c r="CK48" s="609"/>
      <c r="CL48" s="609"/>
      <c r="CM48" s="609"/>
      <c r="CN48" s="609"/>
    </row>
    <row r="49" spans="1:92" s="137" customFormat="1" ht="11.25" x14ac:dyDescent="0.2">
      <c r="A49" s="138">
        <v>9</v>
      </c>
      <c r="B49" s="17" t="str">
        <f t="shared" si="37"/>
        <v>Havlík Martin</v>
      </c>
      <c r="C49" s="139"/>
      <c r="D49" s="139"/>
      <c r="E49" s="139"/>
      <c r="F49" s="139"/>
      <c r="G49" s="139"/>
      <c r="H49" s="126"/>
      <c r="I49" s="95"/>
      <c r="J49" s="126"/>
      <c r="K49" s="140"/>
      <c r="L49" s="139">
        <v>51</v>
      </c>
      <c r="M49" s="139">
        <v>82</v>
      </c>
      <c r="N49" s="140"/>
      <c r="O49" s="139"/>
      <c r="P49" s="141">
        <f t="shared" si="38"/>
        <v>133</v>
      </c>
      <c r="Q49" s="140"/>
      <c r="R49" s="140"/>
      <c r="S49" s="140">
        <v>15</v>
      </c>
      <c r="T49" s="140">
        <v>12</v>
      </c>
      <c r="U49" s="140"/>
      <c r="V49" s="95"/>
      <c r="W49" s="140"/>
      <c r="X49" s="140"/>
      <c r="Y49" s="140"/>
      <c r="Z49" s="140"/>
      <c r="AA49" s="140"/>
      <c r="AB49" s="140"/>
      <c r="AC49" s="140"/>
      <c r="AD49" s="142">
        <f t="shared" si="39"/>
        <v>27</v>
      </c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43"/>
      <c r="AR49" s="142">
        <f t="shared" si="40"/>
        <v>0</v>
      </c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141">
        <f t="shared" si="41"/>
        <v>0</v>
      </c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1">
        <f t="shared" si="42"/>
        <v>0</v>
      </c>
      <c r="BU49" s="136"/>
      <c r="CG49" s="609"/>
      <c r="CH49" s="609"/>
      <c r="CI49" s="609"/>
      <c r="CJ49" s="609"/>
      <c r="CK49" s="609"/>
      <c r="CL49" s="609"/>
      <c r="CM49" s="609"/>
      <c r="CN49" s="609"/>
    </row>
    <row r="50" spans="1:92" s="137" customFormat="1" ht="11.25" x14ac:dyDescent="0.2">
      <c r="A50" s="138">
        <v>10</v>
      </c>
      <c r="B50" s="17" t="str">
        <f t="shared" si="37"/>
        <v>Havlík Vojta</v>
      </c>
      <c r="C50" s="139">
        <v>90</v>
      </c>
      <c r="D50" s="139"/>
      <c r="E50" s="139">
        <v>90</v>
      </c>
      <c r="F50" s="139">
        <v>90</v>
      </c>
      <c r="G50" s="139"/>
      <c r="H50" s="126">
        <v>90</v>
      </c>
      <c r="I50" s="95"/>
      <c r="J50" s="126">
        <v>71</v>
      </c>
      <c r="K50" s="95"/>
      <c r="L50" s="139"/>
      <c r="M50" s="139">
        <v>90</v>
      </c>
      <c r="N50" s="140">
        <v>90</v>
      </c>
      <c r="O50" s="139">
        <v>90</v>
      </c>
      <c r="P50" s="141">
        <f t="shared" si="38"/>
        <v>701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140"/>
      <c r="AD50" s="142">
        <f t="shared" si="39"/>
        <v>0</v>
      </c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43">
        <v>1</v>
      </c>
      <c r="AR50" s="142">
        <f t="shared" si="40"/>
        <v>1</v>
      </c>
      <c r="AS50" s="95">
        <v>1</v>
      </c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141">
        <f t="shared" si="41"/>
        <v>1</v>
      </c>
      <c r="BG50" s="140">
        <v>1</v>
      </c>
      <c r="BH50" s="140"/>
      <c r="BI50" s="140"/>
      <c r="BJ50" s="140"/>
      <c r="BK50" s="140"/>
      <c r="BL50" s="140">
        <v>1</v>
      </c>
      <c r="BM50" s="140"/>
      <c r="BN50" s="140"/>
      <c r="BO50" s="140"/>
      <c r="BP50" s="140"/>
      <c r="BQ50" s="140"/>
      <c r="BR50" s="140"/>
      <c r="BS50" s="140"/>
      <c r="BT50" s="141">
        <f t="shared" si="42"/>
        <v>2</v>
      </c>
      <c r="BU50" s="136"/>
      <c r="CG50" s="609"/>
      <c r="CH50" s="609"/>
      <c r="CI50" s="609"/>
      <c r="CJ50" s="609"/>
      <c r="CK50" s="609"/>
      <c r="CL50" s="609"/>
      <c r="CM50" s="609"/>
      <c r="CN50" s="609"/>
    </row>
    <row r="51" spans="1:92" s="137" customFormat="1" ht="11.25" x14ac:dyDescent="0.2">
      <c r="A51" s="138">
        <v>11</v>
      </c>
      <c r="B51" s="17" t="str">
        <f t="shared" si="37"/>
        <v>Jindra Damián</v>
      </c>
      <c r="C51" s="139"/>
      <c r="D51" s="139"/>
      <c r="E51" s="139"/>
      <c r="F51" s="139"/>
      <c r="G51" s="139"/>
      <c r="H51" s="126"/>
      <c r="I51" s="95"/>
      <c r="J51" s="126"/>
      <c r="K51" s="95"/>
      <c r="L51" s="139"/>
      <c r="M51" s="139"/>
      <c r="N51" s="140"/>
      <c r="O51" s="139"/>
      <c r="P51" s="141">
        <f t="shared" si="38"/>
        <v>0</v>
      </c>
      <c r="Q51" s="95"/>
      <c r="R51" s="95"/>
      <c r="S51" s="95"/>
      <c r="T51" s="95"/>
      <c r="U51" s="95"/>
      <c r="V51" s="95">
        <v>26</v>
      </c>
      <c r="W51" s="95"/>
      <c r="X51" s="95">
        <v>19</v>
      </c>
      <c r="Y51" s="95"/>
      <c r="Z51" s="95"/>
      <c r="AA51" s="95"/>
      <c r="AB51" s="95"/>
      <c r="AC51" s="140"/>
      <c r="AD51" s="142">
        <f t="shared" si="39"/>
        <v>45</v>
      </c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43"/>
      <c r="AR51" s="142">
        <f t="shared" si="40"/>
        <v>0</v>
      </c>
      <c r="AS51" s="95"/>
      <c r="AT51" s="95"/>
      <c r="AU51" s="95"/>
      <c r="AV51" s="95"/>
      <c r="AW51" s="95"/>
      <c r="AX51" s="95">
        <v>1</v>
      </c>
      <c r="AY51" s="95"/>
      <c r="AZ51" s="95"/>
      <c r="BA51" s="95"/>
      <c r="BB51" s="95"/>
      <c r="BC51" s="95"/>
      <c r="BD51" s="95"/>
      <c r="BE51" s="95"/>
      <c r="BF51" s="141">
        <f t="shared" si="41"/>
        <v>1</v>
      </c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1">
        <f t="shared" si="42"/>
        <v>0</v>
      </c>
      <c r="BU51" s="136"/>
      <c r="CG51" s="609"/>
      <c r="CH51" s="609"/>
      <c r="CI51" s="609"/>
      <c r="CJ51" s="609"/>
      <c r="CK51" s="609"/>
      <c r="CL51" s="609"/>
      <c r="CM51" s="609"/>
      <c r="CN51" s="609"/>
    </row>
    <row r="52" spans="1:92" s="137" customFormat="1" ht="11.25" x14ac:dyDescent="0.2">
      <c r="A52" s="138">
        <v>12</v>
      </c>
      <c r="B52" s="17" t="str">
        <f t="shared" si="37"/>
        <v>Kelbler Marek</v>
      </c>
      <c r="C52" s="139"/>
      <c r="D52" s="139"/>
      <c r="E52" s="139"/>
      <c r="F52" s="139"/>
      <c r="G52" s="139"/>
      <c r="H52" s="126"/>
      <c r="I52" s="95"/>
      <c r="J52" s="126"/>
      <c r="K52" s="95"/>
      <c r="L52" s="139"/>
      <c r="M52" s="139"/>
      <c r="N52" s="140"/>
      <c r="O52" s="139"/>
      <c r="P52" s="141">
        <f t="shared" si="38"/>
        <v>0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140"/>
      <c r="AD52" s="142">
        <f t="shared" si="39"/>
        <v>0</v>
      </c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43"/>
      <c r="AR52" s="142">
        <f t="shared" si="40"/>
        <v>0</v>
      </c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141">
        <f t="shared" si="41"/>
        <v>0</v>
      </c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1">
        <f t="shared" si="42"/>
        <v>0</v>
      </c>
      <c r="BU52" s="136"/>
      <c r="CG52" s="609"/>
      <c r="CH52" s="609"/>
      <c r="CI52" s="609"/>
      <c r="CJ52" s="609"/>
      <c r="CK52" s="609"/>
      <c r="CL52" s="609"/>
      <c r="CM52" s="609"/>
      <c r="CN52" s="609"/>
    </row>
    <row r="53" spans="1:92" s="137" customFormat="1" ht="11.25" x14ac:dyDescent="0.2">
      <c r="A53" s="138">
        <v>13</v>
      </c>
      <c r="B53" s="17" t="str">
        <f t="shared" si="37"/>
        <v>Kelbler Petr</v>
      </c>
      <c r="C53" s="139">
        <v>90</v>
      </c>
      <c r="D53" s="139">
        <v>90</v>
      </c>
      <c r="E53" s="139">
        <v>90</v>
      </c>
      <c r="F53" s="139">
        <v>90</v>
      </c>
      <c r="G53" s="139">
        <v>90</v>
      </c>
      <c r="H53" s="95">
        <v>90</v>
      </c>
      <c r="I53" s="95">
        <v>90</v>
      </c>
      <c r="J53" s="95">
        <v>90</v>
      </c>
      <c r="K53" s="124">
        <v>90</v>
      </c>
      <c r="L53" s="139">
        <v>82</v>
      </c>
      <c r="M53" s="139">
        <v>90</v>
      </c>
      <c r="N53" s="140">
        <v>90</v>
      </c>
      <c r="O53" s="139">
        <v>90</v>
      </c>
      <c r="P53" s="141">
        <f t="shared" si="38"/>
        <v>1162</v>
      </c>
      <c r="Q53" s="124"/>
      <c r="R53" s="124"/>
      <c r="S53" s="124"/>
      <c r="T53" s="124"/>
      <c r="U53" s="124"/>
      <c r="V53" s="95"/>
      <c r="W53" s="124"/>
      <c r="X53" s="124"/>
      <c r="Y53" s="124"/>
      <c r="Z53" s="124"/>
      <c r="AA53" s="124"/>
      <c r="AB53" s="124"/>
      <c r="AD53" s="142">
        <f t="shared" si="39"/>
        <v>0</v>
      </c>
      <c r="AE53" s="95"/>
      <c r="AF53" s="95">
        <v>1</v>
      </c>
      <c r="AG53" s="95">
        <v>1</v>
      </c>
      <c r="AH53" s="95"/>
      <c r="AI53" s="95"/>
      <c r="AJ53" s="95"/>
      <c r="AK53" s="95"/>
      <c r="AL53" s="95"/>
      <c r="AM53" s="95"/>
      <c r="AN53" s="95"/>
      <c r="AO53" s="95"/>
      <c r="AP53" s="95"/>
      <c r="AQ53" s="144">
        <v>1</v>
      </c>
      <c r="AR53" s="142">
        <f t="shared" si="40"/>
        <v>3</v>
      </c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141">
        <f t="shared" si="41"/>
        <v>0</v>
      </c>
      <c r="BI53" s="137">
        <v>1</v>
      </c>
      <c r="BJ53" s="140"/>
      <c r="BK53" s="140"/>
      <c r="BL53" s="140">
        <v>1</v>
      </c>
      <c r="BM53" s="140"/>
      <c r="BN53" s="140"/>
      <c r="BO53" s="140"/>
      <c r="BP53" s="140"/>
      <c r="BQ53" s="140"/>
      <c r="BR53" s="140"/>
      <c r="BS53" s="140"/>
      <c r="BT53" s="141">
        <f t="shared" si="42"/>
        <v>2</v>
      </c>
      <c r="BU53" s="136"/>
      <c r="CG53" s="609"/>
      <c r="CH53" s="609"/>
      <c r="CI53" s="609"/>
      <c r="CJ53" s="609"/>
      <c r="CK53" s="609"/>
      <c r="CL53" s="609"/>
      <c r="CM53" s="609"/>
      <c r="CN53" s="609"/>
    </row>
    <row r="54" spans="1:92" s="137" customFormat="1" ht="11.25" x14ac:dyDescent="0.2">
      <c r="A54" s="138">
        <v>14</v>
      </c>
      <c r="B54" s="17" t="str">
        <f t="shared" si="37"/>
        <v>Mašát Pavel</v>
      </c>
      <c r="C54" s="139"/>
      <c r="D54" s="139">
        <v>90</v>
      </c>
      <c r="E54" s="139"/>
      <c r="F54" s="139"/>
      <c r="G54" s="139"/>
      <c r="H54" s="124">
        <v>45</v>
      </c>
      <c r="I54" s="95"/>
      <c r="J54" s="124"/>
      <c r="K54" s="124"/>
      <c r="L54" s="139"/>
      <c r="M54" s="139">
        <v>61</v>
      </c>
      <c r="N54" s="140"/>
      <c r="O54" s="139"/>
      <c r="P54" s="141">
        <f t="shared" si="38"/>
        <v>196</v>
      </c>
      <c r="Q54" s="124">
        <v>7</v>
      </c>
      <c r="R54" s="124"/>
      <c r="S54" s="124"/>
      <c r="T54" s="124">
        <v>1</v>
      </c>
      <c r="U54" s="124"/>
      <c r="V54" s="95"/>
      <c r="W54" s="124">
        <v>17</v>
      </c>
      <c r="X54" s="124"/>
      <c r="Y54" s="124"/>
      <c r="Z54" s="124"/>
      <c r="AA54" s="124"/>
      <c r="AB54" s="124"/>
      <c r="AD54" s="142">
        <f t="shared" si="39"/>
        <v>25</v>
      </c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42">
        <f t="shared" si="40"/>
        <v>0</v>
      </c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141">
        <f t="shared" si="41"/>
        <v>0</v>
      </c>
      <c r="BJ54" s="140"/>
      <c r="BK54" s="140"/>
      <c r="BL54" s="140"/>
      <c r="BM54" s="140">
        <v>1</v>
      </c>
      <c r="BN54" s="140"/>
      <c r="BO54" s="140"/>
      <c r="BP54" s="140"/>
      <c r="BQ54" s="140"/>
      <c r="BR54" s="140"/>
      <c r="BS54" s="140"/>
      <c r="BT54" s="141">
        <f t="shared" si="42"/>
        <v>1</v>
      </c>
      <c r="BU54" s="136"/>
      <c r="CG54" s="609"/>
      <c r="CH54" s="609"/>
      <c r="CI54" s="609"/>
      <c r="CJ54" s="609"/>
      <c r="CK54" s="609"/>
      <c r="CL54" s="609"/>
      <c r="CM54" s="609"/>
      <c r="CN54" s="609"/>
    </row>
    <row r="55" spans="1:92" s="137" customFormat="1" ht="11.25" x14ac:dyDescent="0.2">
      <c r="A55" s="138">
        <v>15</v>
      </c>
      <c r="B55" s="17" t="str">
        <f t="shared" si="37"/>
        <v>Novák Bohumír</v>
      </c>
      <c r="C55" s="139">
        <v>90</v>
      </c>
      <c r="D55" s="139"/>
      <c r="E55" s="139">
        <v>90</v>
      </c>
      <c r="F55" s="139">
        <v>89</v>
      </c>
      <c r="G55" s="139"/>
      <c r="H55" s="126"/>
      <c r="I55" s="95"/>
      <c r="J55" s="126">
        <v>90</v>
      </c>
      <c r="K55" s="95">
        <v>67</v>
      </c>
      <c r="L55" s="139"/>
      <c r="M55" s="139"/>
      <c r="N55" s="140">
        <v>90</v>
      </c>
      <c r="O55" s="139">
        <v>90</v>
      </c>
      <c r="P55" s="141">
        <f t="shared" si="38"/>
        <v>606</v>
      </c>
      <c r="Q55" s="95"/>
      <c r="R55" s="124"/>
      <c r="S55" s="95"/>
      <c r="T55" s="95"/>
      <c r="U55" s="95"/>
      <c r="V55" s="95"/>
      <c r="W55" s="95"/>
      <c r="X55" s="95"/>
      <c r="Y55" s="95"/>
      <c r="Z55" s="95"/>
      <c r="AA55" s="95">
        <v>29</v>
      </c>
      <c r="AB55" s="95"/>
      <c r="AC55" s="140"/>
      <c r="AD55" s="142">
        <f t="shared" ref="AD55:AD73" si="43">SUM(Q55:AC55)</f>
        <v>29</v>
      </c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43">
        <v>1</v>
      </c>
      <c r="AR55" s="142">
        <f t="shared" si="40"/>
        <v>1</v>
      </c>
      <c r="AS55" s="95"/>
      <c r="AT55" s="95"/>
      <c r="AU55" s="95"/>
      <c r="AV55" s="95"/>
      <c r="AW55" s="95"/>
      <c r="AX55" s="95"/>
      <c r="AY55" s="95"/>
      <c r="AZ55" s="95"/>
      <c r="BA55" s="95">
        <v>1</v>
      </c>
      <c r="BB55" s="95"/>
      <c r="BC55" s="95"/>
      <c r="BD55" s="95"/>
      <c r="BE55" s="95">
        <v>1</v>
      </c>
      <c r="BF55" s="141">
        <f t="shared" si="41"/>
        <v>2</v>
      </c>
      <c r="BG55" s="140">
        <v>1</v>
      </c>
      <c r="BH55" s="140"/>
      <c r="BI55" s="140">
        <v>1</v>
      </c>
      <c r="BJ55" s="140">
        <v>1</v>
      </c>
      <c r="BK55" s="140"/>
      <c r="BL55" s="140"/>
      <c r="BM55" s="140"/>
      <c r="BN55" s="140"/>
      <c r="BO55" s="140"/>
      <c r="BP55" s="140"/>
      <c r="BQ55" s="140"/>
      <c r="BR55" s="140"/>
      <c r="BS55" s="140"/>
      <c r="BT55" s="141">
        <f t="shared" si="42"/>
        <v>3</v>
      </c>
      <c r="BU55" s="136"/>
      <c r="CG55" s="609"/>
      <c r="CH55" s="609"/>
      <c r="CI55" s="609"/>
      <c r="CJ55" s="609"/>
      <c r="CK55" s="609"/>
      <c r="CL55" s="609"/>
      <c r="CM55" s="609"/>
      <c r="CN55" s="609"/>
    </row>
    <row r="56" spans="1:92" s="137" customFormat="1" ht="11.25" x14ac:dyDescent="0.2">
      <c r="A56" s="138">
        <v>16</v>
      </c>
      <c r="B56" s="17" t="str">
        <f t="shared" si="37"/>
        <v>Novák Vojta</v>
      </c>
      <c r="C56" s="139">
        <v>90</v>
      </c>
      <c r="D56" s="139"/>
      <c r="E56" s="139"/>
      <c r="F56" s="139"/>
      <c r="G56" s="139">
        <v>90</v>
      </c>
      <c r="H56" s="126">
        <v>90</v>
      </c>
      <c r="I56" s="95">
        <v>90</v>
      </c>
      <c r="J56" s="126">
        <v>90</v>
      </c>
      <c r="K56" s="95">
        <v>90</v>
      </c>
      <c r="L56" s="139">
        <v>90</v>
      </c>
      <c r="M56" s="139">
        <v>90</v>
      </c>
      <c r="N56" s="140">
        <v>90</v>
      </c>
      <c r="O56" s="139">
        <v>90</v>
      </c>
      <c r="P56" s="141">
        <f t="shared" si="38"/>
        <v>900</v>
      </c>
      <c r="Q56" s="95"/>
      <c r="R56" s="124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140"/>
      <c r="AD56" s="142">
        <f t="shared" si="43"/>
        <v>0</v>
      </c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43"/>
      <c r="AR56" s="142">
        <f t="shared" si="40"/>
        <v>0</v>
      </c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141">
        <f t="shared" si="41"/>
        <v>0</v>
      </c>
      <c r="BG56" s="140"/>
      <c r="BH56" s="140"/>
      <c r="BI56" s="140"/>
      <c r="BJ56" s="151"/>
      <c r="BK56" s="140"/>
      <c r="BL56" s="140"/>
      <c r="BM56" s="140">
        <v>1</v>
      </c>
      <c r="BN56" s="140"/>
      <c r="BO56" s="140"/>
      <c r="BP56" s="140"/>
      <c r="BQ56" s="140"/>
      <c r="BR56" s="140"/>
      <c r="BS56" s="140"/>
      <c r="BT56" s="141">
        <f t="shared" si="42"/>
        <v>1</v>
      </c>
      <c r="BU56" s="136"/>
      <c r="CG56" s="609"/>
      <c r="CH56" s="609"/>
      <c r="CI56" s="609"/>
      <c r="CJ56" s="609"/>
      <c r="CK56" s="609"/>
      <c r="CL56" s="609"/>
      <c r="CM56" s="609"/>
      <c r="CN56" s="609"/>
    </row>
    <row r="57" spans="1:92" s="137" customFormat="1" ht="11.25" x14ac:dyDescent="0.2">
      <c r="A57" s="138">
        <v>17</v>
      </c>
      <c r="B57" s="17" t="str">
        <f t="shared" si="37"/>
        <v>Pokorný Václav</v>
      </c>
      <c r="C57" s="139">
        <v>90</v>
      </c>
      <c r="D57" s="139">
        <v>12</v>
      </c>
      <c r="E57" s="139"/>
      <c r="F57" s="139"/>
      <c r="G57" s="139"/>
      <c r="H57" s="126"/>
      <c r="I57" s="95"/>
      <c r="J57" s="126"/>
      <c r="K57" s="95"/>
      <c r="L57" s="139"/>
      <c r="M57" s="139"/>
      <c r="N57" s="140"/>
      <c r="O57" s="139"/>
      <c r="P57" s="141">
        <f t="shared" si="38"/>
        <v>102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140"/>
      <c r="AD57" s="142">
        <f t="shared" si="43"/>
        <v>0</v>
      </c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  <c r="AP57" s="126"/>
      <c r="AQ57" s="143"/>
      <c r="AR57" s="142">
        <f t="shared" si="40"/>
        <v>0</v>
      </c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141">
        <f t="shared" si="41"/>
        <v>0</v>
      </c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1">
        <f t="shared" si="42"/>
        <v>0</v>
      </c>
      <c r="BU57" s="136"/>
      <c r="CG57" s="609"/>
      <c r="CH57" s="609"/>
      <c r="CI57" s="609"/>
      <c r="CJ57" s="609"/>
      <c r="CK57" s="609"/>
      <c r="CL57" s="609"/>
      <c r="CM57" s="609"/>
      <c r="CN57" s="609"/>
    </row>
    <row r="58" spans="1:92" s="137" customFormat="1" ht="11.25" x14ac:dyDescent="0.2">
      <c r="A58" s="138">
        <v>18</v>
      </c>
      <c r="B58" s="17" t="str">
        <f t="shared" si="37"/>
        <v>Švarc Petr</v>
      </c>
      <c r="C58" s="139">
        <v>90</v>
      </c>
      <c r="D58" s="139">
        <v>90</v>
      </c>
      <c r="E58" s="139">
        <v>90</v>
      </c>
      <c r="F58" s="139"/>
      <c r="G58" s="139">
        <v>90</v>
      </c>
      <c r="H58" s="126">
        <v>90</v>
      </c>
      <c r="I58" s="95">
        <v>21</v>
      </c>
      <c r="J58" s="126"/>
      <c r="K58" s="95"/>
      <c r="L58" s="139">
        <v>90</v>
      </c>
      <c r="M58" s="139">
        <v>90</v>
      </c>
      <c r="N58" s="140">
        <v>90</v>
      </c>
      <c r="O58" s="139"/>
      <c r="P58" s="141">
        <f t="shared" si="38"/>
        <v>741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140">
        <v>24</v>
      </c>
      <c r="AD58" s="142">
        <f t="shared" si="43"/>
        <v>24</v>
      </c>
      <c r="AE58" s="126">
        <v>1</v>
      </c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43">
        <v>1</v>
      </c>
      <c r="AR58" s="142">
        <f t="shared" si="40"/>
        <v>2</v>
      </c>
      <c r="AS58" s="95"/>
      <c r="AT58" s="95">
        <v>1</v>
      </c>
      <c r="AU58" s="95">
        <v>1</v>
      </c>
      <c r="AV58" s="95"/>
      <c r="AW58" s="95">
        <v>1</v>
      </c>
      <c r="AX58" s="95"/>
      <c r="AY58" s="95"/>
      <c r="AZ58" s="95"/>
      <c r="BA58" s="95"/>
      <c r="BB58" s="95"/>
      <c r="BC58" s="95"/>
      <c r="BD58" s="95">
        <v>1</v>
      </c>
      <c r="BE58" s="95"/>
      <c r="BF58" s="141">
        <f t="shared" si="41"/>
        <v>4</v>
      </c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1">
        <f t="shared" si="42"/>
        <v>0</v>
      </c>
      <c r="BU58" s="136"/>
      <c r="CG58" s="609"/>
      <c r="CH58" s="609"/>
      <c r="CI58" s="609"/>
      <c r="CJ58" s="609"/>
      <c r="CK58" s="609"/>
      <c r="CL58" s="609"/>
      <c r="CM58" s="609"/>
      <c r="CN58" s="609"/>
    </row>
    <row r="59" spans="1:92" s="137" customFormat="1" ht="11.25" x14ac:dyDescent="0.2">
      <c r="A59" s="138">
        <v>19</v>
      </c>
      <c r="B59" s="17" t="str">
        <f t="shared" si="37"/>
        <v>Urbánek Pavel</v>
      </c>
      <c r="C59" s="139"/>
      <c r="D59" s="139">
        <v>90</v>
      </c>
      <c r="E59" s="139"/>
      <c r="F59" s="139">
        <v>90</v>
      </c>
      <c r="G59" s="139">
        <v>90</v>
      </c>
      <c r="H59" s="126"/>
      <c r="I59" s="95"/>
      <c r="J59" s="126"/>
      <c r="K59" s="95"/>
      <c r="L59" s="537"/>
      <c r="M59" s="139"/>
      <c r="N59" s="139"/>
      <c r="O59" s="139"/>
      <c r="P59" s="141">
        <f t="shared" si="38"/>
        <v>270</v>
      </c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140"/>
      <c r="AD59" s="142">
        <f t="shared" si="43"/>
        <v>0</v>
      </c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  <c r="AP59" s="126"/>
      <c r="AQ59" s="143"/>
      <c r="AR59" s="142">
        <f t="shared" si="40"/>
        <v>0</v>
      </c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141">
        <f t="shared" si="41"/>
        <v>0</v>
      </c>
      <c r="BG59" s="140"/>
      <c r="BH59" s="140"/>
      <c r="BI59" s="140"/>
      <c r="BJ59" s="140">
        <v>1</v>
      </c>
      <c r="BK59" s="140"/>
      <c r="BL59" s="140"/>
      <c r="BM59" s="140"/>
      <c r="BN59" s="140"/>
      <c r="BO59" s="140"/>
      <c r="BP59" s="140"/>
      <c r="BQ59" s="140"/>
      <c r="BR59" s="140"/>
      <c r="BS59" s="140"/>
      <c r="BT59" s="141">
        <f t="shared" si="42"/>
        <v>1</v>
      </c>
      <c r="BU59" s="136"/>
      <c r="CG59" s="609"/>
      <c r="CH59" s="609"/>
      <c r="CI59" s="609"/>
      <c r="CJ59" s="609"/>
      <c r="CK59" s="609"/>
      <c r="CL59" s="609"/>
      <c r="CM59" s="609"/>
      <c r="CN59" s="609"/>
    </row>
    <row r="60" spans="1:92" s="137" customFormat="1" ht="11.25" x14ac:dyDescent="0.2">
      <c r="A60" s="138">
        <v>20</v>
      </c>
      <c r="B60" s="17" t="str">
        <f t="shared" si="37"/>
        <v>Zamazal Jindřich</v>
      </c>
      <c r="C60" s="139">
        <v>80</v>
      </c>
      <c r="D60" s="139"/>
      <c r="E60" s="139"/>
      <c r="F60" s="139"/>
      <c r="G60" s="139"/>
      <c r="H60" s="126"/>
      <c r="I60" s="95"/>
      <c r="J60" s="126"/>
      <c r="K60" s="95"/>
      <c r="L60" s="139"/>
      <c r="M60" s="139"/>
      <c r="N60" s="139"/>
      <c r="O60" s="139"/>
      <c r="P60" s="141">
        <f t="shared" si="38"/>
        <v>80</v>
      </c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140"/>
      <c r="AD60" s="142">
        <f t="shared" si="43"/>
        <v>0</v>
      </c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43"/>
      <c r="AR60" s="142">
        <f t="shared" si="40"/>
        <v>0</v>
      </c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141">
        <f t="shared" si="41"/>
        <v>0</v>
      </c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1">
        <f t="shared" si="42"/>
        <v>0</v>
      </c>
      <c r="BU60" s="136"/>
      <c r="CG60" s="609"/>
      <c r="CH60" s="609"/>
      <c r="CI60" s="609"/>
      <c r="CJ60" s="609"/>
      <c r="CK60" s="609"/>
      <c r="CL60" s="609"/>
      <c r="CM60" s="609"/>
      <c r="CN60" s="609"/>
    </row>
    <row r="61" spans="1:92" s="137" customFormat="1" ht="11.25" x14ac:dyDescent="0.2">
      <c r="A61" s="138">
        <v>21</v>
      </c>
      <c r="B61" s="17" t="str">
        <f t="shared" si="37"/>
        <v>Jahoda Martin</v>
      </c>
      <c r="C61" s="124"/>
      <c r="D61" s="124"/>
      <c r="E61" s="124"/>
      <c r="F61" s="124"/>
      <c r="G61" s="124"/>
      <c r="H61" s="124"/>
      <c r="I61" s="95"/>
      <c r="J61" s="124"/>
      <c r="K61" s="124"/>
      <c r="L61" s="124"/>
      <c r="M61" s="124"/>
      <c r="N61" s="124"/>
      <c r="O61" s="124"/>
      <c r="P61" s="141">
        <f t="shared" si="38"/>
        <v>0</v>
      </c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7"/>
      <c r="AD61" s="142">
        <f t="shared" si="43"/>
        <v>0</v>
      </c>
      <c r="AE61" s="124"/>
      <c r="AF61" s="124"/>
      <c r="AG61" s="124"/>
      <c r="AH61" s="124"/>
      <c r="AI61" s="124"/>
      <c r="AJ61" s="124"/>
      <c r="AK61" s="124"/>
      <c r="AL61" s="124"/>
      <c r="AM61" s="124"/>
      <c r="AN61" s="126"/>
      <c r="AO61" s="126"/>
      <c r="AP61" s="126"/>
      <c r="AQ61" s="143"/>
      <c r="AR61" s="142">
        <f t="shared" si="40"/>
        <v>0</v>
      </c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141">
        <f t="shared" si="41"/>
        <v>0</v>
      </c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1">
        <f t="shared" si="42"/>
        <v>0</v>
      </c>
      <c r="BU61" s="136"/>
      <c r="CG61" s="609"/>
      <c r="CH61" s="609"/>
      <c r="CI61" s="609"/>
      <c r="CJ61" s="609"/>
      <c r="CK61" s="609"/>
      <c r="CL61" s="609"/>
      <c r="CM61" s="609"/>
      <c r="CN61" s="609"/>
    </row>
    <row r="62" spans="1:92" s="137" customFormat="1" ht="11.25" x14ac:dyDescent="0.2">
      <c r="A62" s="138">
        <v>22</v>
      </c>
      <c r="B62" s="17" t="str">
        <f t="shared" si="37"/>
        <v>Kapinus Radek</v>
      </c>
      <c r="C62" s="124"/>
      <c r="D62" s="124"/>
      <c r="E62" s="124"/>
      <c r="F62" s="124"/>
      <c r="G62" s="124"/>
      <c r="H62" s="124"/>
      <c r="I62" s="95"/>
      <c r="J62" s="124"/>
      <c r="K62" s="124"/>
      <c r="L62" s="124"/>
      <c r="M62" s="124"/>
      <c r="N62" s="124"/>
      <c r="O62" s="124"/>
      <c r="P62" s="141">
        <f t="shared" si="38"/>
        <v>0</v>
      </c>
      <c r="Q62" s="124"/>
      <c r="R62" s="124"/>
      <c r="S62" s="124"/>
      <c r="T62" s="124"/>
      <c r="U62" s="124"/>
      <c r="V62" s="124"/>
      <c r="W62" s="124"/>
      <c r="X62" s="95"/>
      <c r="Y62" s="124"/>
      <c r="Z62" s="124"/>
      <c r="AA62" s="124"/>
      <c r="AB62" s="124"/>
      <c r="AC62" s="17"/>
      <c r="AD62" s="142">
        <f t="shared" si="43"/>
        <v>0</v>
      </c>
      <c r="AE62" s="124"/>
      <c r="AF62" s="124"/>
      <c r="AG62" s="124"/>
      <c r="AH62" s="124"/>
      <c r="AI62" s="124"/>
      <c r="AJ62" s="124"/>
      <c r="AK62" s="124"/>
      <c r="AL62" s="124"/>
      <c r="AM62" s="124"/>
      <c r="AN62" s="126"/>
      <c r="AO62" s="126"/>
      <c r="AP62" s="126"/>
      <c r="AQ62" s="143"/>
      <c r="AR62" s="142">
        <f t="shared" si="40"/>
        <v>0</v>
      </c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141">
        <f t="shared" si="41"/>
        <v>0</v>
      </c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1">
        <f t="shared" si="42"/>
        <v>0</v>
      </c>
      <c r="BU62" s="136"/>
      <c r="CG62" s="609"/>
      <c r="CH62" s="609"/>
      <c r="CI62" s="609"/>
      <c r="CJ62" s="609"/>
      <c r="CK62" s="609"/>
      <c r="CL62" s="609"/>
      <c r="CM62" s="609"/>
      <c r="CN62" s="609"/>
    </row>
    <row r="63" spans="1:92" s="137" customFormat="1" ht="11.25" x14ac:dyDescent="0.2">
      <c r="A63" s="138">
        <v>23</v>
      </c>
      <c r="B63" s="17" t="str">
        <f t="shared" si="37"/>
        <v>Dolák Jan</v>
      </c>
      <c r="C63" s="124"/>
      <c r="D63" s="124"/>
      <c r="E63" s="124"/>
      <c r="F63" s="124"/>
      <c r="G63" s="124"/>
      <c r="H63" s="124"/>
      <c r="I63" s="95"/>
      <c r="J63" s="124"/>
      <c r="K63" s="124"/>
      <c r="L63" s="124"/>
      <c r="M63" s="124"/>
      <c r="N63" s="124"/>
      <c r="O63" s="124"/>
      <c r="P63" s="141">
        <f t="shared" si="38"/>
        <v>0</v>
      </c>
      <c r="Q63" s="124"/>
      <c r="R63" s="124">
        <v>12</v>
      </c>
      <c r="S63" s="124">
        <v>7</v>
      </c>
      <c r="T63" s="124">
        <v>3</v>
      </c>
      <c r="U63" s="124"/>
      <c r="V63" s="124"/>
      <c r="W63" s="124"/>
      <c r="X63" s="95"/>
      <c r="Y63" s="124">
        <v>23</v>
      </c>
      <c r="Z63" s="124"/>
      <c r="AA63" s="124">
        <v>8</v>
      </c>
      <c r="AB63" s="124"/>
      <c r="AC63" s="124"/>
      <c r="AD63" s="142">
        <f t="shared" si="43"/>
        <v>53</v>
      </c>
      <c r="AE63" s="124"/>
      <c r="AF63" s="124"/>
      <c r="AG63" s="124"/>
      <c r="AH63" s="124"/>
      <c r="AI63" s="124"/>
      <c r="AJ63" s="124"/>
      <c r="AK63" s="124"/>
      <c r="AL63" s="124"/>
      <c r="AM63" s="124"/>
      <c r="AN63" s="126"/>
      <c r="AO63" s="126"/>
      <c r="AP63" s="126"/>
      <c r="AQ63" s="143"/>
      <c r="AR63" s="142">
        <f t="shared" si="40"/>
        <v>0</v>
      </c>
      <c r="AS63" s="95"/>
      <c r="AT63" s="95"/>
      <c r="AU63" s="95"/>
      <c r="AV63" s="95"/>
      <c r="AW63" s="95"/>
      <c r="AX63" s="95"/>
      <c r="AY63" s="95"/>
      <c r="AZ63" s="95"/>
      <c r="BA63" s="95">
        <v>1</v>
      </c>
      <c r="BB63" s="95"/>
      <c r="BC63" s="95"/>
      <c r="BD63" s="95"/>
      <c r="BE63" s="95"/>
      <c r="BF63" s="141">
        <f t="shared" si="41"/>
        <v>1</v>
      </c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1">
        <f t="shared" si="42"/>
        <v>0</v>
      </c>
      <c r="BU63" s="136"/>
      <c r="CG63" s="609"/>
      <c r="CH63" s="609"/>
      <c r="CI63" s="609"/>
      <c r="CJ63" s="609"/>
      <c r="CK63" s="609"/>
      <c r="CL63" s="609"/>
      <c r="CM63" s="609"/>
      <c r="CN63" s="609"/>
    </row>
    <row r="64" spans="1:92" s="137" customFormat="1" ht="11.25" x14ac:dyDescent="0.2">
      <c r="A64" s="138">
        <v>24</v>
      </c>
      <c r="B64" s="17" t="str">
        <f t="shared" si="37"/>
        <v>Chvátal Jan</v>
      </c>
      <c r="C64" s="124"/>
      <c r="D64" s="124"/>
      <c r="E64" s="124">
        <v>83</v>
      </c>
      <c r="F64" s="124">
        <v>90</v>
      </c>
      <c r="G64" s="124">
        <v>90</v>
      </c>
      <c r="H64" s="124"/>
      <c r="I64" s="95">
        <v>90</v>
      </c>
      <c r="J64" s="124"/>
      <c r="K64" s="124">
        <v>90</v>
      </c>
      <c r="L64" s="124"/>
      <c r="M64" s="124"/>
      <c r="N64" s="124"/>
      <c r="O64" s="124">
        <v>66</v>
      </c>
      <c r="P64" s="141">
        <f t="shared" si="38"/>
        <v>509</v>
      </c>
      <c r="Q64" s="124"/>
      <c r="R64" s="124">
        <v>78</v>
      </c>
      <c r="S64" s="124"/>
      <c r="T64" s="124"/>
      <c r="U64" s="124"/>
      <c r="V64" s="124">
        <v>45</v>
      </c>
      <c r="W64" s="95"/>
      <c r="X64" s="95">
        <v>25</v>
      </c>
      <c r="Y64" s="124"/>
      <c r="Z64" s="124">
        <v>39</v>
      </c>
      <c r="AA64" s="124"/>
      <c r="AB64" s="124"/>
      <c r="AC64" s="17"/>
      <c r="AD64" s="142">
        <f t="shared" si="43"/>
        <v>187</v>
      </c>
      <c r="AE64" s="124"/>
      <c r="AF64" s="124"/>
      <c r="AG64" s="124"/>
      <c r="AH64" s="124"/>
      <c r="AI64" s="124"/>
      <c r="AJ64" s="124"/>
      <c r="AK64" s="124"/>
      <c r="AL64" s="124"/>
      <c r="AM64" s="124"/>
      <c r="AN64" s="126"/>
      <c r="AO64" s="126"/>
      <c r="AP64" s="126"/>
      <c r="AQ64" s="143"/>
      <c r="AR64" s="142">
        <f t="shared" si="40"/>
        <v>0</v>
      </c>
      <c r="AS64" s="95"/>
      <c r="AT64" s="95"/>
      <c r="AU64" s="95">
        <v>1</v>
      </c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141">
        <f t="shared" si="41"/>
        <v>1</v>
      </c>
      <c r="BG64" s="140"/>
      <c r="BH64" s="140"/>
      <c r="BI64" s="140"/>
      <c r="BJ64" s="140"/>
      <c r="BK64" s="140"/>
      <c r="BL64" s="140"/>
      <c r="BM64" s="140"/>
      <c r="BN64" s="140"/>
      <c r="BO64" s="140"/>
      <c r="BP64" s="140">
        <v>1</v>
      </c>
      <c r="BQ64" s="140"/>
      <c r="BR64" s="140"/>
      <c r="BS64" s="140">
        <v>1</v>
      </c>
      <c r="BT64" s="141">
        <f t="shared" si="42"/>
        <v>2</v>
      </c>
      <c r="BU64" s="136"/>
      <c r="CG64" s="609"/>
      <c r="CH64" s="609"/>
      <c r="CI64" s="609"/>
      <c r="CJ64" s="609"/>
      <c r="CK64" s="609"/>
      <c r="CL64" s="609"/>
      <c r="CM64" s="609"/>
      <c r="CN64" s="609"/>
    </row>
    <row r="65" spans="1:92" s="137" customFormat="1" ht="11.25" x14ac:dyDescent="0.2">
      <c r="A65" s="138">
        <v>25</v>
      </c>
      <c r="B65" s="17" t="str">
        <f t="shared" si="37"/>
        <v>Plachý Karel</v>
      </c>
      <c r="C65" s="139"/>
      <c r="D65" s="139"/>
      <c r="E65" s="139"/>
      <c r="F65" s="139"/>
      <c r="G65" s="139"/>
      <c r="H65" s="126"/>
      <c r="I65" s="95"/>
      <c r="J65" s="126"/>
      <c r="K65" s="95"/>
      <c r="L65" s="139"/>
      <c r="M65" s="139"/>
      <c r="N65" s="139"/>
      <c r="O65" s="139"/>
      <c r="P65" s="141">
        <f t="shared" si="38"/>
        <v>0</v>
      </c>
      <c r="Q65" s="95"/>
      <c r="R65" s="95"/>
      <c r="S65" s="95"/>
      <c r="T65" s="95"/>
      <c r="U65" s="95"/>
      <c r="V65" s="95"/>
      <c r="W65" s="95"/>
      <c r="X65" s="95"/>
      <c r="Y65" s="95">
        <v>17</v>
      </c>
      <c r="Z65" s="95"/>
      <c r="AA65" s="95"/>
      <c r="AB65" s="95"/>
      <c r="AC65" s="140"/>
      <c r="AD65" s="142">
        <f t="shared" si="43"/>
        <v>17</v>
      </c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43"/>
      <c r="AR65" s="142">
        <f t="shared" si="40"/>
        <v>0</v>
      </c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141">
        <f t="shared" si="41"/>
        <v>0</v>
      </c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1">
        <f t="shared" si="42"/>
        <v>0</v>
      </c>
      <c r="BU65" s="136"/>
      <c r="CG65" s="609"/>
      <c r="CH65" s="609"/>
      <c r="CI65" s="609"/>
      <c r="CJ65" s="609"/>
      <c r="CK65" s="609"/>
      <c r="CL65" s="609"/>
      <c r="CM65" s="609"/>
      <c r="CN65" s="609"/>
    </row>
    <row r="66" spans="1:92" s="137" customFormat="1" ht="11.25" x14ac:dyDescent="0.2">
      <c r="A66" s="138">
        <v>26</v>
      </c>
      <c r="B66" s="17" t="str">
        <f t="shared" si="37"/>
        <v>Janák Pavel</v>
      </c>
      <c r="C66" s="139"/>
      <c r="D66" s="139">
        <v>90</v>
      </c>
      <c r="E66" s="139"/>
      <c r="F66" s="139"/>
      <c r="G66" s="139"/>
      <c r="H66" s="126"/>
      <c r="I66" s="95"/>
      <c r="J66" s="139"/>
      <c r="K66" s="95"/>
      <c r="L66" s="139"/>
      <c r="M66" s="139"/>
      <c r="N66" s="139"/>
      <c r="O66" s="139"/>
      <c r="P66" s="141">
        <f t="shared" si="38"/>
        <v>90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140"/>
      <c r="AD66" s="142">
        <f t="shared" si="43"/>
        <v>0</v>
      </c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43"/>
      <c r="AR66" s="142">
        <f t="shared" si="40"/>
        <v>0</v>
      </c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141">
        <f t="shared" si="41"/>
        <v>0</v>
      </c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1">
        <f t="shared" si="42"/>
        <v>0</v>
      </c>
      <c r="BU66" s="136"/>
      <c r="CG66" s="609"/>
      <c r="CH66" s="609"/>
      <c r="CI66" s="609"/>
      <c r="CJ66" s="609"/>
      <c r="CK66" s="609"/>
      <c r="CL66" s="609"/>
      <c r="CM66" s="609"/>
      <c r="CN66" s="609"/>
    </row>
    <row r="67" spans="1:92" s="137" customFormat="1" ht="11.25" x14ac:dyDescent="0.2">
      <c r="A67" s="138">
        <v>27</v>
      </c>
      <c r="B67" s="17" t="str">
        <f t="shared" si="37"/>
        <v>Sevelda Roman</v>
      </c>
      <c r="C67" s="139"/>
      <c r="D67" s="139"/>
      <c r="E67" s="139">
        <v>75</v>
      </c>
      <c r="F67" s="139"/>
      <c r="G67" s="139"/>
      <c r="H67" s="126"/>
      <c r="I67" s="95">
        <v>90</v>
      </c>
      <c r="J67" s="139"/>
      <c r="K67" s="95"/>
      <c r="L67" s="139">
        <v>90</v>
      </c>
      <c r="M67" s="139"/>
      <c r="N67" s="139"/>
      <c r="O67" s="139"/>
      <c r="P67" s="141">
        <f t="shared" si="38"/>
        <v>255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140"/>
      <c r="AD67" s="142">
        <f t="shared" si="43"/>
        <v>0</v>
      </c>
      <c r="AE67" s="126"/>
      <c r="AF67" s="126"/>
      <c r="AG67" s="126">
        <v>1</v>
      </c>
      <c r="AH67" s="126"/>
      <c r="AI67" s="126"/>
      <c r="AJ67" s="126"/>
      <c r="AK67" s="126"/>
      <c r="AL67" s="126"/>
      <c r="AM67" s="126"/>
      <c r="AN67" s="126"/>
      <c r="AO67" s="126"/>
      <c r="AP67" s="126"/>
      <c r="AQ67" s="143"/>
      <c r="AR67" s="142">
        <f t="shared" si="40"/>
        <v>1</v>
      </c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141">
        <f t="shared" si="41"/>
        <v>0</v>
      </c>
      <c r="BG67" s="140"/>
      <c r="BH67" s="140"/>
      <c r="BI67" s="74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1">
        <f t="shared" si="42"/>
        <v>0</v>
      </c>
      <c r="BU67" s="136"/>
      <c r="CG67" s="609"/>
      <c r="CH67" s="609"/>
      <c r="CI67" s="609"/>
      <c r="CJ67" s="609"/>
      <c r="CK67" s="609"/>
      <c r="CL67" s="609"/>
      <c r="CM67" s="609"/>
      <c r="CN67" s="609"/>
    </row>
    <row r="68" spans="1:92" s="137" customFormat="1" ht="11.25" x14ac:dyDescent="0.2">
      <c r="A68" s="138">
        <v>28</v>
      </c>
      <c r="B68" s="17" t="str">
        <f t="shared" si="37"/>
        <v>Točík Daniel</v>
      </c>
      <c r="C68" s="139"/>
      <c r="D68" s="139"/>
      <c r="E68" s="139"/>
      <c r="F68" s="139">
        <v>87</v>
      </c>
      <c r="G68" s="139">
        <v>47</v>
      </c>
      <c r="H68" s="126"/>
      <c r="I68" s="95"/>
      <c r="J68" s="139">
        <v>90</v>
      </c>
      <c r="K68" s="139"/>
      <c r="L68" s="139"/>
      <c r="M68" s="139"/>
      <c r="N68" s="139"/>
      <c r="O68" s="139">
        <v>90</v>
      </c>
      <c r="P68" s="141">
        <f t="shared" si="38"/>
        <v>314</v>
      </c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140"/>
      <c r="AD68" s="142">
        <f t="shared" si="43"/>
        <v>0</v>
      </c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43">
        <v>1</v>
      </c>
      <c r="AR68" s="142">
        <f t="shared" si="40"/>
        <v>1</v>
      </c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>
        <v>3</v>
      </c>
      <c r="BF68" s="141">
        <f t="shared" si="41"/>
        <v>3</v>
      </c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1">
        <f t="shared" si="42"/>
        <v>0</v>
      </c>
      <c r="BU68" s="136"/>
      <c r="CG68" s="609"/>
      <c r="CH68" s="609"/>
      <c r="CI68" s="609"/>
      <c r="CJ68" s="609"/>
      <c r="CK68" s="609"/>
      <c r="CL68" s="609"/>
      <c r="CM68" s="609"/>
      <c r="CN68" s="609"/>
    </row>
    <row r="69" spans="1:92" s="137" customFormat="1" ht="11.25" x14ac:dyDescent="0.2">
      <c r="A69" s="138">
        <v>29</v>
      </c>
      <c r="B69" s="17" t="str">
        <f t="shared" si="37"/>
        <v>Piler Tomáš</v>
      </c>
      <c r="C69" s="139"/>
      <c r="D69" s="139"/>
      <c r="E69" s="139"/>
      <c r="F69" s="139"/>
      <c r="G69" s="139">
        <v>90</v>
      </c>
      <c r="H69" s="139"/>
      <c r="I69" s="139"/>
      <c r="J69" s="139">
        <v>90</v>
      </c>
      <c r="K69" s="139"/>
      <c r="L69" s="139"/>
      <c r="M69" s="139"/>
      <c r="N69" s="139"/>
      <c r="O69" s="139"/>
      <c r="P69" s="141">
        <f t="shared" si="38"/>
        <v>180</v>
      </c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145"/>
      <c r="AD69" s="142">
        <f t="shared" si="43"/>
        <v>0</v>
      </c>
      <c r="AE69" s="125"/>
      <c r="AF69" s="125"/>
      <c r="AG69" s="125"/>
      <c r="AH69" s="125"/>
      <c r="AI69" s="125">
        <v>1</v>
      </c>
      <c r="AJ69" s="125"/>
      <c r="AK69" s="125"/>
      <c r="AL69" s="125"/>
      <c r="AM69" s="125"/>
      <c r="AN69" s="125"/>
      <c r="AO69" s="125"/>
      <c r="AP69" s="125"/>
      <c r="AQ69" s="146"/>
      <c r="AR69" s="142">
        <f t="shared" si="40"/>
        <v>1</v>
      </c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1">
        <f t="shared" si="41"/>
        <v>0</v>
      </c>
      <c r="BG69" s="140"/>
      <c r="BH69" s="140"/>
      <c r="BI69" s="140"/>
      <c r="BJ69" s="74"/>
      <c r="BK69" s="140"/>
      <c r="BL69" s="140"/>
      <c r="BM69" s="140"/>
      <c r="BN69" s="140"/>
      <c r="BO69" s="140"/>
      <c r="BP69" s="140"/>
      <c r="BQ69" s="140"/>
      <c r="BR69" s="140"/>
      <c r="BS69" s="140"/>
      <c r="BT69" s="141">
        <f t="shared" si="42"/>
        <v>0</v>
      </c>
      <c r="BU69" s="136"/>
      <c r="CG69" s="609"/>
      <c r="CH69" s="609"/>
      <c r="CI69" s="609"/>
      <c r="CJ69" s="609"/>
      <c r="CK69" s="609"/>
      <c r="CL69" s="609"/>
      <c r="CM69" s="609"/>
      <c r="CN69" s="609"/>
    </row>
    <row r="70" spans="1:92" s="137" customFormat="1" ht="11.25" x14ac:dyDescent="0.2">
      <c r="A70" s="138">
        <v>30</v>
      </c>
      <c r="B70" s="17" t="str">
        <f t="shared" si="37"/>
        <v>Březina Martin</v>
      </c>
      <c r="C70" s="139"/>
      <c r="D70" s="139"/>
      <c r="E70" s="139"/>
      <c r="F70" s="139"/>
      <c r="G70" s="139"/>
      <c r="H70" s="139">
        <v>64</v>
      </c>
      <c r="I70" s="139"/>
      <c r="J70" s="139"/>
      <c r="K70" s="139">
        <v>73</v>
      </c>
      <c r="L70" s="139"/>
      <c r="M70" s="139"/>
      <c r="N70" s="139"/>
      <c r="O70" s="139"/>
      <c r="P70" s="141">
        <f t="shared" si="38"/>
        <v>137</v>
      </c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140"/>
      <c r="AD70" s="142">
        <f t="shared" si="43"/>
        <v>0</v>
      </c>
      <c r="AE70" s="126"/>
      <c r="AF70" s="126"/>
      <c r="AG70" s="126"/>
      <c r="AH70" s="126"/>
      <c r="AI70" s="126"/>
      <c r="AJ70" s="126"/>
      <c r="AK70" s="126"/>
      <c r="AL70" s="126"/>
      <c r="AM70" s="126">
        <v>2</v>
      </c>
      <c r="AN70" s="126"/>
      <c r="AO70" s="126"/>
      <c r="AP70" s="126"/>
      <c r="AQ70" s="147"/>
      <c r="AR70" s="142">
        <f t="shared" si="40"/>
        <v>2</v>
      </c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141">
        <f t="shared" si="41"/>
        <v>0</v>
      </c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1">
        <f t="shared" si="42"/>
        <v>0</v>
      </c>
      <c r="BU70" s="136"/>
      <c r="CG70" s="609"/>
      <c r="CH70" s="609"/>
      <c r="CI70" s="609"/>
      <c r="CJ70" s="609"/>
      <c r="CK70" s="609"/>
      <c r="CL70" s="609"/>
      <c r="CM70" s="609"/>
      <c r="CN70" s="609"/>
    </row>
    <row r="71" spans="1:92" s="137" customFormat="1" ht="11.25" x14ac:dyDescent="0.2">
      <c r="A71" s="138">
        <v>31</v>
      </c>
      <c r="B71" s="17" t="str">
        <f t="shared" si="37"/>
        <v>Choloděnko Marian</v>
      </c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41">
        <f t="shared" si="38"/>
        <v>0</v>
      </c>
      <c r="Q71" s="95"/>
      <c r="R71" s="95"/>
      <c r="S71" s="95"/>
      <c r="T71" s="95"/>
      <c r="U71" s="95"/>
      <c r="V71" s="95">
        <v>7</v>
      </c>
      <c r="W71" s="95"/>
      <c r="X71" s="95"/>
      <c r="Y71" s="95"/>
      <c r="Z71" s="95"/>
      <c r="AA71" s="95"/>
      <c r="AB71" s="95"/>
      <c r="AC71" s="140"/>
      <c r="AD71" s="142">
        <f t="shared" si="43"/>
        <v>7</v>
      </c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47"/>
      <c r="AR71" s="142">
        <f t="shared" si="40"/>
        <v>0</v>
      </c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141">
        <f t="shared" si="41"/>
        <v>0</v>
      </c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1">
        <f t="shared" si="42"/>
        <v>0</v>
      </c>
      <c r="BU71" s="136"/>
      <c r="CG71" s="609"/>
      <c r="CH71" s="609"/>
      <c r="CI71" s="609"/>
      <c r="CJ71" s="609"/>
      <c r="CK71" s="609"/>
      <c r="CL71" s="609"/>
      <c r="CM71" s="609"/>
      <c r="CN71" s="609"/>
    </row>
    <row r="72" spans="1:92" s="137" customFormat="1" ht="11.25" x14ac:dyDescent="0.2">
      <c r="A72" s="148">
        <v>32</v>
      </c>
      <c r="B72" s="17" t="str">
        <f t="shared" si="37"/>
        <v>Nedoma Václav</v>
      </c>
      <c r="C72" s="139"/>
      <c r="D72" s="139"/>
      <c r="E72" s="139"/>
      <c r="F72" s="139"/>
      <c r="G72" s="139"/>
      <c r="H72" s="139"/>
      <c r="I72" s="139">
        <v>90</v>
      </c>
      <c r="J72" s="139"/>
      <c r="K72" s="139"/>
      <c r="L72" s="139"/>
      <c r="M72" s="139"/>
      <c r="N72" s="139"/>
      <c r="O72" s="139"/>
      <c r="P72" s="141">
        <f t="shared" si="38"/>
        <v>90</v>
      </c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140"/>
      <c r="AD72" s="147">
        <f t="shared" si="43"/>
        <v>0</v>
      </c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47"/>
      <c r="AR72" s="142">
        <f t="shared" si="40"/>
        <v>0</v>
      </c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141">
        <f t="shared" si="41"/>
        <v>0</v>
      </c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1">
        <f t="shared" si="42"/>
        <v>0</v>
      </c>
      <c r="BU72" s="136"/>
      <c r="CG72" s="609"/>
      <c r="CH72" s="609"/>
      <c r="CI72" s="609"/>
      <c r="CJ72" s="609"/>
      <c r="CK72" s="609"/>
      <c r="CL72" s="609"/>
      <c r="CM72" s="609"/>
      <c r="CN72" s="609"/>
    </row>
    <row r="73" spans="1:92" s="140" customFormat="1" ht="11.25" x14ac:dyDescent="0.2">
      <c r="A73" s="149">
        <v>33</v>
      </c>
      <c r="B73" s="17" t="str">
        <f t="shared" si="37"/>
        <v>Šťastný Martin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>
        <v>90</v>
      </c>
      <c r="O73" s="139"/>
      <c r="P73" s="141">
        <f t="shared" si="38"/>
        <v>90</v>
      </c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  <c r="AB73" s="95"/>
      <c r="AC73" s="145"/>
      <c r="AD73" s="147">
        <f t="shared" si="43"/>
        <v>0</v>
      </c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50"/>
      <c r="AR73" s="142">
        <f t="shared" si="40"/>
        <v>0</v>
      </c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>
        <v>1</v>
      </c>
      <c r="BE73" s="144"/>
      <c r="BF73" s="141">
        <f t="shared" si="41"/>
        <v>1</v>
      </c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1">
        <f t="shared" si="42"/>
        <v>0</v>
      </c>
      <c r="BU73" s="151"/>
      <c r="CG73" s="610"/>
      <c r="CH73" s="610"/>
      <c r="CI73" s="610"/>
      <c r="CJ73" s="610"/>
      <c r="CK73" s="610"/>
      <c r="CL73" s="610"/>
      <c r="CM73" s="610"/>
      <c r="CN73" s="610"/>
    </row>
    <row r="74" spans="1:92" s="6" customFormat="1" ht="11.25" x14ac:dyDescent="0.2">
      <c r="A74" s="66"/>
      <c r="B74" s="63" t="s">
        <v>23</v>
      </c>
      <c r="C74" s="63">
        <f t="shared" ref="C74:AH74" si="44">SUM(C41:C73)</f>
        <v>945</v>
      </c>
      <c r="D74" s="63">
        <f t="shared" si="44"/>
        <v>900</v>
      </c>
      <c r="E74" s="63">
        <f t="shared" si="44"/>
        <v>968</v>
      </c>
      <c r="F74" s="63">
        <f t="shared" si="44"/>
        <v>974</v>
      </c>
      <c r="G74" s="63">
        <f t="shared" si="44"/>
        <v>947</v>
      </c>
      <c r="H74" s="63">
        <f t="shared" si="44"/>
        <v>912</v>
      </c>
      <c r="I74" s="63">
        <f t="shared" si="44"/>
        <v>904</v>
      </c>
      <c r="J74" s="63">
        <f t="shared" si="44"/>
        <v>946</v>
      </c>
      <c r="K74" s="63">
        <f t="shared" si="44"/>
        <v>950</v>
      </c>
      <c r="L74" s="63">
        <f t="shared" si="44"/>
        <v>943</v>
      </c>
      <c r="M74" s="63">
        <f t="shared" si="44"/>
        <v>953</v>
      </c>
      <c r="N74" s="63">
        <f t="shared" si="44"/>
        <v>990</v>
      </c>
      <c r="O74" s="63">
        <f t="shared" si="44"/>
        <v>966</v>
      </c>
      <c r="P74" s="63">
        <f t="shared" si="44"/>
        <v>12298</v>
      </c>
      <c r="Q74" s="63">
        <f t="shared" si="44"/>
        <v>45</v>
      </c>
      <c r="R74" s="63">
        <f t="shared" si="44"/>
        <v>90</v>
      </c>
      <c r="S74" s="63">
        <f t="shared" si="44"/>
        <v>22</v>
      </c>
      <c r="T74" s="63">
        <f t="shared" si="44"/>
        <v>16</v>
      </c>
      <c r="U74" s="63">
        <f t="shared" si="44"/>
        <v>43</v>
      </c>
      <c r="V74" s="63">
        <f t="shared" si="44"/>
        <v>78</v>
      </c>
      <c r="W74" s="63">
        <f t="shared" si="44"/>
        <v>86</v>
      </c>
      <c r="X74" s="63">
        <f t="shared" si="44"/>
        <v>44</v>
      </c>
      <c r="Y74" s="63">
        <f t="shared" si="44"/>
        <v>40</v>
      </c>
      <c r="Z74" s="63">
        <f t="shared" si="44"/>
        <v>47</v>
      </c>
      <c r="AA74" s="63">
        <f t="shared" si="44"/>
        <v>37</v>
      </c>
      <c r="AB74" s="63">
        <f t="shared" si="44"/>
        <v>0</v>
      </c>
      <c r="AC74" s="63">
        <f t="shared" si="44"/>
        <v>24</v>
      </c>
      <c r="AD74" s="63">
        <f t="shared" si="44"/>
        <v>572</v>
      </c>
      <c r="AE74" s="64">
        <f t="shared" si="44"/>
        <v>2</v>
      </c>
      <c r="AF74" s="64">
        <f t="shared" si="44"/>
        <v>1</v>
      </c>
      <c r="AG74" s="64">
        <f t="shared" si="44"/>
        <v>4</v>
      </c>
      <c r="AH74" s="64">
        <f t="shared" si="44"/>
        <v>3</v>
      </c>
      <c r="AI74" s="64">
        <f t="shared" ref="AI74:BN74" si="45">SUM(AI41:AI73)</f>
        <v>1</v>
      </c>
      <c r="AJ74" s="64">
        <f t="shared" si="45"/>
        <v>0</v>
      </c>
      <c r="AK74" s="64">
        <f t="shared" si="45"/>
        <v>0</v>
      </c>
      <c r="AL74" s="64">
        <f t="shared" si="45"/>
        <v>0</v>
      </c>
      <c r="AM74" s="64">
        <f t="shared" si="45"/>
        <v>4</v>
      </c>
      <c r="AN74" s="64">
        <f t="shared" si="45"/>
        <v>0</v>
      </c>
      <c r="AO74" s="64">
        <f t="shared" si="45"/>
        <v>0</v>
      </c>
      <c r="AP74" s="64">
        <f t="shared" si="45"/>
        <v>3</v>
      </c>
      <c r="AQ74" s="64">
        <f t="shared" si="45"/>
        <v>11</v>
      </c>
      <c r="AR74" s="64">
        <f t="shared" si="45"/>
        <v>29</v>
      </c>
      <c r="AS74" s="64">
        <f t="shared" si="45"/>
        <v>3</v>
      </c>
      <c r="AT74" s="64">
        <f t="shared" si="45"/>
        <v>1</v>
      </c>
      <c r="AU74" s="64">
        <f t="shared" si="45"/>
        <v>5</v>
      </c>
      <c r="AV74" s="64">
        <f t="shared" si="45"/>
        <v>3</v>
      </c>
      <c r="AW74" s="64">
        <f t="shared" si="45"/>
        <v>1</v>
      </c>
      <c r="AX74" s="64">
        <f t="shared" si="45"/>
        <v>2</v>
      </c>
      <c r="AY74" s="64">
        <f t="shared" si="45"/>
        <v>0</v>
      </c>
      <c r="AZ74" s="64">
        <f t="shared" si="45"/>
        <v>0</v>
      </c>
      <c r="BA74" s="64">
        <f t="shared" si="45"/>
        <v>4</v>
      </c>
      <c r="BB74" s="64">
        <f t="shared" si="45"/>
        <v>0</v>
      </c>
      <c r="BC74" s="64">
        <f t="shared" si="45"/>
        <v>0</v>
      </c>
      <c r="BD74" s="64">
        <f t="shared" si="45"/>
        <v>3</v>
      </c>
      <c r="BE74" s="64">
        <f t="shared" si="45"/>
        <v>11</v>
      </c>
      <c r="BF74" s="64">
        <f t="shared" si="45"/>
        <v>33</v>
      </c>
      <c r="BG74" s="64">
        <f t="shared" si="45"/>
        <v>2</v>
      </c>
      <c r="BH74" s="64">
        <f t="shared" si="45"/>
        <v>0</v>
      </c>
      <c r="BI74" s="64">
        <f t="shared" si="45"/>
        <v>3</v>
      </c>
      <c r="BJ74" s="64">
        <f t="shared" si="45"/>
        <v>2</v>
      </c>
      <c r="BK74" s="64">
        <f t="shared" si="45"/>
        <v>1</v>
      </c>
      <c r="BL74" s="64">
        <f t="shared" si="45"/>
        <v>2</v>
      </c>
      <c r="BM74" s="64">
        <f t="shared" si="45"/>
        <v>2</v>
      </c>
      <c r="BN74" s="64">
        <f t="shared" si="45"/>
        <v>1</v>
      </c>
      <c r="BO74" s="64">
        <f t="shared" ref="BO74:BT74" si="46">SUM(BO41:BO73)</f>
        <v>0</v>
      </c>
      <c r="BP74" s="64">
        <f t="shared" si="46"/>
        <v>2</v>
      </c>
      <c r="BQ74" s="64">
        <f t="shared" si="46"/>
        <v>1</v>
      </c>
      <c r="BR74" s="64">
        <f t="shared" si="46"/>
        <v>0</v>
      </c>
      <c r="BS74" s="64">
        <f t="shared" si="46"/>
        <v>1</v>
      </c>
      <c r="BT74" s="64">
        <f t="shared" si="46"/>
        <v>17</v>
      </c>
      <c r="BU74" s="97">
        <f>SUM(BU41:BU73)</f>
        <v>0</v>
      </c>
      <c r="CG74" s="602"/>
      <c r="CH74" s="602"/>
      <c r="CI74" s="602"/>
      <c r="CJ74" s="602"/>
      <c r="CK74" s="602"/>
      <c r="CL74" s="602"/>
      <c r="CM74" s="602"/>
      <c r="CN74" s="602"/>
    </row>
    <row r="75" spans="1:92" s="6" customFormat="1" ht="11.25" x14ac:dyDescent="0.2">
      <c r="O75" s="10"/>
      <c r="P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  <c r="AP75" s="31"/>
      <c r="AQ75" s="31"/>
      <c r="AR75" s="31"/>
      <c r="BU75" s="97"/>
      <c r="CG75" s="602"/>
      <c r="CH75" s="602"/>
      <c r="CI75" s="602"/>
      <c r="CJ75" s="602"/>
      <c r="CK75" s="602"/>
      <c r="CL75" s="602"/>
      <c r="CM75" s="602"/>
      <c r="CN75" s="602"/>
    </row>
    <row r="76" spans="1:92" s="656" customFormat="1" ht="9.75" x14ac:dyDescent="0.2">
      <c r="B76" s="656" t="s">
        <v>151</v>
      </c>
      <c r="C76" s="656">
        <f>COUNT(C4:C36)</f>
        <v>11</v>
      </c>
      <c r="D76" s="656">
        <f>COUNT(D4:D36)</f>
        <v>11</v>
      </c>
      <c r="E76" s="656">
        <f>COUNT(E4:E36)</f>
        <v>11</v>
      </c>
      <c r="F76" s="656">
        <f>COUNT(F4:F36)</f>
        <v>11</v>
      </c>
      <c r="G76" s="656">
        <f t="shared" ref="G76:O76" si="47">COUNT(G4:G36)</f>
        <v>11</v>
      </c>
      <c r="H76" s="656">
        <f t="shared" si="47"/>
        <v>11</v>
      </c>
      <c r="I76" s="656">
        <f t="shared" si="47"/>
        <v>11</v>
      </c>
      <c r="J76" s="656">
        <f t="shared" si="47"/>
        <v>11</v>
      </c>
      <c r="K76" s="656">
        <f t="shared" si="47"/>
        <v>11</v>
      </c>
      <c r="L76" s="656">
        <f t="shared" si="47"/>
        <v>11</v>
      </c>
      <c r="M76" s="656">
        <f t="shared" si="47"/>
        <v>11</v>
      </c>
      <c r="N76" s="656">
        <f t="shared" si="47"/>
        <v>11</v>
      </c>
      <c r="O76" s="656">
        <f t="shared" si="47"/>
        <v>11</v>
      </c>
      <c r="AD76" s="657"/>
      <c r="AE76" s="657"/>
      <c r="AF76" s="657"/>
      <c r="AG76" s="657"/>
      <c r="AH76" s="657"/>
      <c r="AI76" s="657"/>
      <c r="AJ76" s="657"/>
      <c r="AK76" s="657"/>
      <c r="AL76" s="657"/>
      <c r="AM76" s="657"/>
      <c r="AN76" s="657"/>
      <c r="AO76" s="657"/>
      <c r="AP76" s="657"/>
      <c r="AQ76" s="657"/>
      <c r="AR76" s="657"/>
      <c r="BU76" s="658"/>
      <c r="CG76" s="659"/>
      <c r="CH76" s="659"/>
      <c r="CI76" s="659"/>
      <c r="CJ76" s="659"/>
      <c r="CK76" s="659"/>
      <c r="CL76" s="659"/>
      <c r="CM76" s="659"/>
      <c r="CN76" s="659"/>
    </row>
    <row r="77" spans="1:92" s="656" customFormat="1" ht="9.75" x14ac:dyDescent="0.2">
      <c r="C77" s="656">
        <f>IF(C74=0," ",COUNT(C41:C73))</f>
        <v>11</v>
      </c>
      <c r="D77" s="656">
        <f>IF(D74=0," ",COUNT(D41:D73))</f>
        <v>11</v>
      </c>
      <c r="E77" s="656">
        <f t="shared" ref="E77:O77" si="48">IF(E74=0," ",COUNT(E41:E73))</f>
        <v>11</v>
      </c>
      <c r="F77" s="656">
        <f t="shared" si="48"/>
        <v>11</v>
      </c>
      <c r="G77" s="656">
        <f t="shared" si="48"/>
        <v>11</v>
      </c>
      <c r="H77" s="656">
        <f t="shared" si="48"/>
        <v>11</v>
      </c>
      <c r="I77" s="656">
        <f t="shared" si="48"/>
        <v>11</v>
      </c>
      <c r="J77" s="656">
        <f t="shared" si="48"/>
        <v>11</v>
      </c>
      <c r="K77" s="656">
        <f t="shared" si="48"/>
        <v>11</v>
      </c>
      <c r="L77" s="656">
        <f t="shared" si="48"/>
        <v>11</v>
      </c>
      <c r="M77" s="656">
        <f t="shared" si="48"/>
        <v>11</v>
      </c>
      <c r="N77" s="656">
        <f t="shared" si="48"/>
        <v>11</v>
      </c>
      <c r="O77" s="656">
        <f t="shared" si="48"/>
        <v>11</v>
      </c>
      <c r="AD77" s="657"/>
      <c r="AE77" s="657"/>
      <c r="AF77" s="657"/>
      <c r="AG77" s="657"/>
      <c r="AH77" s="657"/>
      <c r="AI77" s="657"/>
      <c r="AJ77" s="657"/>
      <c r="AK77" s="657"/>
      <c r="AL77" s="657"/>
      <c r="AM77" s="657"/>
      <c r="AN77" s="657"/>
      <c r="AO77" s="657"/>
      <c r="AP77" s="657"/>
      <c r="AQ77" s="657"/>
      <c r="AR77" s="657"/>
      <c r="BU77" s="658"/>
      <c r="CG77" s="659"/>
      <c r="CH77" s="659"/>
      <c r="CI77" s="659"/>
      <c r="CJ77" s="659"/>
      <c r="CK77" s="659"/>
      <c r="CL77" s="659"/>
      <c r="CM77" s="659"/>
      <c r="CN77" s="659"/>
    </row>
    <row r="78" spans="1:92" s="656" customFormat="1" ht="9.75" x14ac:dyDescent="0.2">
      <c r="C78" s="656">
        <f>C37+Q37</f>
        <v>990</v>
      </c>
      <c r="D78" s="656">
        <f t="shared" ref="D78:O78" si="49">D37+R37</f>
        <v>990</v>
      </c>
      <c r="E78" s="656">
        <f t="shared" si="49"/>
        <v>990</v>
      </c>
      <c r="F78" s="656">
        <f t="shared" si="49"/>
        <v>990</v>
      </c>
      <c r="G78" s="656">
        <f t="shared" si="49"/>
        <v>990</v>
      </c>
      <c r="H78" s="656">
        <f t="shared" si="49"/>
        <v>990</v>
      </c>
      <c r="I78" s="656">
        <f t="shared" si="49"/>
        <v>990</v>
      </c>
      <c r="J78" s="656">
        <f t="shared" si="49"/>
        <v>990</v>
      </c>
      <c r="K78" s="656">
        <f t="shared" si="49"/>
        <v>975</v>
      </c>
      <c r="L78" s="656">
        <f t="shared" si="49"/>
        <v>990</v>
      </c>
      <c r="M78" s="656">
        <f t="shared" si="49"/>
        <v>981</v>
      </c>
      <c r="N78" s="656">
        <f t="shared" si="49"/>
        <v>990</v>
      </c>
      <c r="O78" s="656">
        <f t="shared" si="49"/>
        <v>990</v>
      </c>
      <c r="AD78" s="657"/>
      <c r="AE78" s="657"/>
      <c r="AF78" s="657"/>
      <c r="AG78" s="657"/>
      <c r="AH78" s="657"/>
      <c r="AI78" s="657"/>
      <c r="AJ78" s="657"/>
      <c r="AK78" s="657"/>
      <c r="AL78" s="657"/>
      <c r="AM78" s="657"/>
      <c r="AN78" s="657"/>
      <c r="AO78" s="657"/>
      <c r="AP78" s="657"/>
      <c r="AQ78" s="657"/>
      <c r="AR78" s="657"/>
      <c r="AU78" s="656" t="s">
        <v>97</v>
      </c>
      <c r="BU78" s="658"/>
      <c r="CG78" s="659"/>
      <c r="CH78" s="659"/>
      <c r="CI78" s="659"/>
      <c r="CJ78" s="659"/>
      <c r="CK78" s="659"/>
      <c r="CL78" s="659"/>
      <c r="CM78" s="659"/>
      <c r="CN78" s="659"/>
    </row>
    <row r="79" spans="1:92" s="656" customFormat="1" ht="9.75" x14ac:dyDescent="0.2">
      <c r="C79" s="656">
        <f>IF(C74=0," ",C74+Q74)</f>
        <v>990</v>
      </c>
      <c r="D79" s="656">
        <f>IF(D74=0," ",D74+R74)</f>
        <v>990</v>
      </c>
      <c r="E79" s="656">
        <f t="shared" ref="E79:O79" si="50">IF(E74=0," ",E74+S74)</f>
        <v>990</v>
      </c>
      <c r="F79" s="656">
        <f t="shared" si="50"/>
        <v>990</v>
      </c>
      <c r="G79" s="656">
        <f t="shared" si="50"/>
        <v>990</v>
      </c>
      <c r="H79" s="656">
        <f t="shared" si="50"/>
        <v>990</v>
      </c>
      <c r="I79" s="656">
        <f t="shared" si="50"/>
        <v>990</v>
      </c>
      <c r="J79" s="656">
        <f t="shared" si="50"/>
        <v>990</v>
      </c>
      <c r="K79" s="656">
        <f t="shared" si="50"/>
        <v>990</v>
      </c>
      <c r="L79" s="656">
        <f t="shared" si="50"/>
        <v>990</v>
      </c>
      <c r="M79" s="656">
        <f t="shared" si="50"/>
        <v>990</v>
      </c>
      <c r="N79" s="656">
        <f t="shared" si="50"/>
        <v>990</v>
      </c>
      <c r="O79" s="656">
        <f t="shared" si="50"/>
        <v>990</v>
      </c>
      <c r="P79" s="657"/>
      <c r="AD79" s="657"/>
      <c r="AE79" s="657"/>
      <c r="AF79" s="657"/>
      <c r="AG79" s="657"/>
      <c r="AH79" s="657"/>
      <c r="AI79" s="657"/>
      <c r="AJ79" s="657"/>
      <c r="AK79" s="657"/>
      <c r="AL79" s="657"/>
      <c r="AM79" s="657"/>
      <c r="AN79" s="657"/>
      <c r="AO79" s="657"/>
      <c r="AP79" s="657"/>
      <c r="AQ79" s="657"/>
      <c r="AR79" s="657"/>
      <c r="BU79" s="658"/>
      <c r="CG79" s="659"/>
      <c r="CH79" s="659"/>
      <c r="CI79" s="659"/>
      <c r="CJ79" s="659"/>
      <c r="CK79" s="659"/>
      <c r="CL79" s="659"/>
      <c r="CM79" s="659"/>
      <c r="CN79" s="659"/>
    </row>
    <row r="80" spans="1:92" s="6" customFormat="1" ht="12" thickBot="1" x14ac:dyDescent="0.25">
      <c r="A80" s="519"/>
      <c r="B80" s="137"/>
      <c r="C80" s="137"/>
      <c r="D80" s="137"/>
      <c r="E80" s="137"/>
      <c r="O80" s="10"/>
      <c r="P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BU80" s="97"/>
      <c r="CG80" s="602"/>
      <c r="CH80" s="602"/>
      <c r="CI80" s="602"/>
      <c r="CJ80" s="602"/>
      <c r="CK80" s="602"/>
      <c r="CL80" s="602"/>
      <c r="CM80" s="602"/>
      <c r="CN80" s="602"/>
    </row>
    <row r="81" spans="2:92" s="6" customFormat="1" ht="12" thickTop="1" x14ac:dyDescent="0.2">
      <c r="B81" s="100" t="s">
        <v>650</v>
      </c>
      <c r="O81" s="10"/>
      <c r="P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  <c r="BU81" s="97"/>
      <c r="CG81" s="602"/>
      <c r="CH81" s="602"/>
      <c r="CI81" s="602"/>
      <c r="CJ81" s="602"/>
      <c r="CK81" s="602"/>
      <c r="CL81" s="602"/>
      <c r="CM81" s="602"/>
      <c r="CN81" s="602"/>
    </row>
    <row r="82" spans="2:92" s="6" customFormat="1" ht="11.25" x14ac:dyDescent="0.2">
      <c r="B82" s="30" t="s">
        <v>624</v>
      </c>
      <c r="O82" s="10"/>
      <c r="P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BU82" s="97"/>
      <c r="CG82" s="602"/>
      <c r="CH82" s="602"/>
      <c r="CI82" s="602"/>
      <c r="CJ82" s="602"/>
      <c r="CK82" s="602"/>
      <c r="CL82" s="602"/>
      <c r="CM82" s="602"/>
      <c r="CN82" s="602"/>
    </row>
    <row r="83" spans="2:92" s="6" customFormat="1" ht="11.25" x14ac:dyDescent="0.2">
      <c r="B83" s="30" t="s">
        <v>673</v>
      </c>
      <c r="O83" s="10"/>
      <c r="P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BU83" s="97"/>
      <c r="CG83" s="602"/>
      <c r="CH83" s="602"/>
      <c r="CI83" s="602"/>
      <c r="CJ83" s="602"/>
      <c r="CK83" s="602"/>
      <c r="CL83" s="602"/>
      <c r="CM83" s="602"/>
      <c r="CN83" s="602"/>
    </row>
    <row r="84" spans="2:92" s="6" customFormat="1" ht="11.25" x14ac:dyDescent="0.2">
      <c r="B84" s="30" t="s">
        <v>625</v>
      </c>
      <c r="O84" s="10"/>
      <c r="P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BU84" s="97"/>
      <c r="CG84" s="602"/>
      <c r="CH84" s="602"/>
      <c r="CI84" s="602"/>
      <c r="CJ84" s="602"/>
      <c r="CK84" s="602"/>
      <c r="CL84" s="602"/>
      <c r="CM84" s="602"/>
      <c r="CN84" s="602"/>
    </row>
    <row r="85" spans="2:92" s="6" customFormat="1" ht="11.25" x14ac:dyDescent="0.2">
      <c r="B85" s="30" t="s">
        <v>626</v>
      </c>
      <c r="O85" s="10"/>
      <c r="P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BU85" s="97"/>
      <c r="CG85" s="602"/>
      <c r="CH85" s="602"/>
      <c r="CI85" s="602"/>
      <c r="CJ85" s="602"/>
      <c r="CK85" s="602"/>
      <c r="CL85" s="602"/>
      <c r="CM85" s="602"/>
      <c r="CN85" s="602"/>
    </row>
    <row r="86" spans="2:92" s="6" customFormat="1" ht="11.25" x14ac:dyDescent="0.2">
      <c r="O86" s="10"/>
      <c r="P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BU86" s="97"/>
      <c r="CG86" s="602"/>
      <c r="CH86" s="602"/>
      <c r="CI86" s="602"/>
      <c r="CJ86" s="602"/>
      <c r="CK86" s="602"/>
      <c r="CL86" s="602"/>
      <c r="CM86" s="602"/>
      <c r="CN86" s="602"/>
    </row>
    <row r="87" spans="2:92" s="6" customFormat="1" ht="11.25" x14ac:dyDescent="0.2">
      <c r="B87" s="100" t="s">
        <v>623</v>
      </c>
      <c r="O87" s="10"/>
      <c r="P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  <c r="BU87" s="97"/>
      <c r="CG87" s="602"/>
      <c r="CH87" s="602"/>
      <c r="CI87" s="602"/>
      <c r="CJ87" s="602"/>
      <c r="CK87" s="602"/>
      <c r="CL87" s="602"/>
      <c r="CM87" s="602"/>
      <c r="CN87" s="602"/>
    </row>
    <row r="88" spans="2:92" s="6" customFormat="1" ht="11.25" x14ac:dyDescent="0.2">
      <c r="B88" s="30" t="s">
        <v>627</v>
      </c>
      <c r="O88" s="10"/>
      <c r="P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BU88" s="97"/>
      <c r="CG88" s="602"/>
      <c r="CH88" s="602"/>
      <c r="CI88" s="602"/>
      <c r="CJ88" s="602"/>
      <c r="CK88" s="602"/>
      <c r="CL88" s="602"/>
      <c r="CM88" s="602"/>
      <c r="CN88" s="602"/>
    </row>
    <row r="89" spans="2:92" s="6" customFormat="1" ht="11.25" x14ac:dyDescent="0.2">
      <c r="B89" s="30" t="s">
        <v>628</v>
      </c>
      <c r="O89" s="10"/>
      <c r="P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BU89" s="97"/>
      <c r="CG89" s="602"/>
      <c r="CH89" s="602"/>
      <c r="CI89" s="602"/>
      <c r="CJ89" s="602"/>
      <c r="CK89" s="602"/>
      <c r="CL89" s="602"/>
      <c r="CM89" s="602"/>
      <c r="CN89" s="602"/>
    </row>
    <row r="90" spans="2:92" s="30" customFormat="1" ht="11.25" x14ac:dyDescent="0.2">
      <c r="B90" s="30" t="s">
        <v>629</v>
      </c>
      <c r="O90" s="43"/>
      <c r="P90" s="100"/>
      <c r="AD90" s="100"/>
      <c r="AE90" s="100"/>
      <c r="AF90" s="100"/>
      <c r="AG90" s="100"/>
      <c r="AH90" s="100"/>
      <c r="AI90" s="100"/>
      <c r="AJ90" s="100"/>
      <c r="AK90" s="100"/>
      <c r="AL90" s="100"/>
      <c r="AM90" s="100"/>
      <c r="AN90" s="100"/>
      <c r="AO90" s="100"/>
      <c r="AP90" s="100"/>
      <c r="AQ90" s="100"/>
      <c r="AR90" s="100"/>
      <c r="BU90" s="97"/>
      <c r="CG90" s="605"/>
      <c r="CH90" s="605"/>
      <c r="CI90" s="605"/>
      <c r="CJ90" s="605"/>
      <c r="CK90" s="605"/>
      <c r="CL90" s="605"/>
      <c r="CM90" s="605"/>
      <c r="CN90" s="605"/>
    </row>
    <row r="91" spans="2:92" s="30" customFormat="1" ht="11.25" x14ac:dyDescent="0.2">
      <c r="B91" s="30" t="s">
        <v>630</v>
      </c>
      <c r="O91" s="43"/>
      <c r="P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BU91" s="97"/>
      <c r="CG91" s="605"/>
      <c r="CH91" s="605"/>
      <c r="CI91" s="605"/>
      <c r="CJ91" s="605"/>
      <c r="CK91" s="605"/>
      <c r="CL91" s="605"/>
      <c r="CM91" s="605"/>
      <c r="CN91" s="605"/>
    </row>
    <row r="92" spans="2:92" s="30" customFormat="1" ht="11.25" x14ac:dyDescent="0.2">
      <c r="O92" s="43"/>
      <c r="P92" s="100"/>
      <c r="AD92" s="100"/>
      <c r="AE92" s="100"/>
      <c r="AF92" s="100"/>
      <c r="AG92" s="100"/>
      <c r="AH92" s="100"/>
      <c r="AI92" s="100"/>
      <c r="AJ92" s="100"/>
      <c r="AK92" s="100"/>
      <c r="AL92" s="100"/>
      <c r="AM92" s="100"/>
      <c r="AN92" s="100"/>
      <c r="AO92" s="100"/>
      <c r="AP92" s="100"/>
      <c r="AQ92" s="100"/>
      <c r="AR92" s="100"/>
      <c r="BU92" s="97"/>
      <c r="CG92" s="605"/>
      <c r="CH92" s="605"/>
      <c r="CI92" s="605"/>
      <c r="CJ92" s="605"/>
      <c r="CK92" s="605"/>
      <c r="CL92" s="605"/>
      <c r="CM92" s="605"/>
      <c r="CN92" s="605"/>
    </row>
    <row r="93" spans="2:92" s="30" customFormat="1" ht="11.25" x14ac:dyDescent="0.2">
      <c r="B93" s="820" t="s">
        <v>1104</v>
      </c>
      <c r="O93" s="43"/>
      <c r="P93" s="100"/>
      <c r="AD93" s="100"/>
      <c r="AE93" s="100"/>
      <c r="AF93" s="100"/>
      <c r="AG93" s="100"/>
      <c r="AH93" s="100"/>
      <c r="AI93" s="100"/>
      <c r="AJ93" s="100"/>
      <c r="AK93" s="100"/>
      <c r="AL93" s="100"/>
      <c r="AM93" s="100"/>
      <c r="AN93" s="100"/>
      <c r="AO93" s="100"/>
      <c r="AP93" s="100"/>
      <c r="AQ93" s="100"/>
      <c r="AR93" s="100"/>
      <c r="BU93" s="97"/>
      <c r="CG93" s="605"/>
      <c r="CH93" s="605"/>
      <c r="CI93" s="605"/>
      <c r="CJ93" s="605"/>
      <c r="CK93" s="605"/>
      <c r="CL93" s="605"/>
      <c r="CM93" s="605"/>
      <c r="CN93" s="605"/>
    </row>
    <row r="94" spans="2:92" s="30" customFormat="1" ht="11.25" x14ac:dyDescent="0.2">
      <c r="O94" s="43"/>
      <c r="P94" s="100"/>
      <c r="AD94" s="100"/>
      <c r="AE94" s="100"/>
      <c r="AF94" s="100"/>
      <c r="AG94" s="100"/>
      <c r="AH94" s="100"/>
      <c r="AI94" s="100"/>
      <c r="AJ94" s="100"/>
      <c r="AK94" s="100"/>
      <c r="AL94" s="100"/>
      <c r="AM94" s="100"/>
      <c r="AN94" s="100"/>
      <c r="AO94" s="100"/>
      <c r="AP94" s="100"/>
      <c r="AQ94" s="100"/>
      <c r="AR94" s="100"/>
      <c r="BU94" s="97"/>
      <c r="CG94" s="605"/>
      <c r="CH94" s="605"/>
      <c r="CI94" s="605"/>
      <c r="CJ94" s="605"/>
      <c r="CK94" s="605"/>
      <c r="CL94" s="605"/>
      <c r="CM94" s="605"/>
      <c r="CN94" s="605"/>
    </row>
    <row r="95" spans="2:92" s="41" customFormat="1" x14ac:dyDescent="0.2">
      <c r="O95" s="75"/>
      <c r="P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BU95" s="96"/>
      <c r="CG95" s="611"/>
      <c r="CH95" s="611"/>
      <c r="CI95" s="611"/>
      <c r="CJ95" s="611"/>
      <c r="CK95" s="611"/>
      <c r="CL95" s="611"/>
      <c r="CM95" s="611"/>
      <c r="CN95" s="611"/>
    </row>
    <row r="96" spans="2:92" s="41" customFormat="1" x14ac:dyDescent="0.2">
      <c r="O96" s="75"/>
      <c r="P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BU96" s="96"/>
      <c r="CG96" s="611"/>
      <c r="CH96" s="611"/>
      <c r="CI96" s="611"/>
      <c r="CJ96" s="611"/>
      <c r="CK96" s="611"/>
      <c r="CL96" s="611"/>
      <c r="CM96" s="611"/>
      <c r="CN96" s="611"/>
    </row>
    <row r="97" spans="15:92" s="41" customFormat="1" x14ac:dyDescent="0.2">
      <c r="O97" s="75"/>
      <c r="P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BU97" s="96"/>
      <c r="CG97" s="611"/>
      <c r="CH97" s="611"/>
      <c r="CI97" s="611"/>
      <c r="CJ97" s="611"/>
      <c r="CK97" s="611"/>
      <c r="CL97" s="611"/>
      <c r="CM97" s="611"/>
      <c r="CN97" s="611"/>
    </row>
    <row r="98" spans="15:92" s="41" customFormat="1" x14ac:dyDescent="0.2">
      <c r="O98" s="75"/>
      <c r="P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BU98" s="96"/>
      <c r="CG98" s="611"/>
      <c r="CH98" s="611"/>
      <c r="CI98" s="611"/>
      <c r="CJ98" s="611"/>
      <c r="CK98" s="611"/>
      <c r="CL98" s="611"/>
      <c r="CM98" s="611"/>
      <c r="CN98" s="611"/>
    </row>
    <row r="99" spans="15:92" s="41" customFormat="1" x14ac:dyDescent="0.2">
      <c r="O99" s="75"/>
      <c r="P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BU99" s="96"/>
      <c r="CG99" s="611"/>
      <c r="CH99" s="611"/>
      <c r="CI99" s="611"/>
      <c r="CJ99" s="611"/>
      <c r="CK99" s="611"/>
      <c r="CL99" s="611"/>
      <c r="CM99" s="611"/>
      <c r="CN99" s="611"/>
    </row>
    <row r="100" spans="15:92" s="41" customFormat="1" x14ac:dyDescent="0.2">
      <c r="O100" s="75"/>
      <c r="P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BU100" s="96"/>
      <c r="CG100" s="611"/>
      <c r="CH100" s="611"/>
      <c r="CI100" s="611"/>
      <c r="CJ100" s="611"/>
      <c r="CK100" s="611"/>
      <c r="CL100" s="611"/>
      <c r="CM100" s="611"/>
      <c r="CN100" s="611"/>
    </row>
    <row r="101" spans="15:92" s="41" customFormat="1" x14ac:dyDescent="0.2">
      <c r="O101" s="75"/>
      <c r="P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BU101" s="96"/>
      <c r="CG101" s="611"/>
      <c r="CH101" s="611"/>
      <c r="CI101" s="611"/>
      <c r="CJ101" s="611"/>
      <c r="CK101" s="611"/>
      <c r="CL101" s="611"/>
      <c r="CM101" s="611"/>
      <c r="CN101" s="611"/>
    </row>
    <row r="102" spans="15:92" s="41" customFormat="1" x14ac:dyDescent="0.2">
      <c r="O102" s="75"/>
      <c r="P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BU102" s="96"/>
      <c r="CG102" s="611"/>
      <c r="CH102" s="611"/>
      <c r="CI102" s="611"/>
      <c r="CJ102" s="611"/>
      <c r="CK102" s="611"/>
      <c r="CL102" s="611"/>
      <c r="CM102" s="611"/>
      <c r="CN102" s="611"/>
    </row>
    <row r="103" spans="15:92" s="41" customFormat="1" x14ac:dyDescent="0.2">
      <c r="O103" s="75"/>
      <c r="P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BU103" s="96"/>
      <c r="CG103" s="611"/>
      <c r="CH103" s="611"/>
      <c r="CI103" s="611"/>
      <c r="CJ103" s="611"/>
      <c r="CK103" s="611"/>
      <c r="CL103" s="611"/>
      <c r="CM103" s="611"/>
      <c r="CN103" s="611"/>
    </row>
    <row r="104" spans="15:92" s="41" customFormat="1" x14ac:dyDescent="0.2">
      <c r="O104" s="75"/>
      <c r="P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BU104" s="96"/>
      <c r="CG104" s="611"/>
      <c r="CH104" s="611"/>
      <c r="CI104" s="611"/>
      <c r="CJ104" s="611"/>
      <c r="CK104" s="611"/>
      <c r="CL104" s="611"/>
      <c r="CM104" s="611"/>
      <c r="CN104" s="611"/>
    </row>
    <row r="105" spans="15:92" s="41" customFormat="1" x14ac:dyDescent="0.2">
      <c r="O105" s="75"/>
      <c r="P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BU105" s="96"/>
      <c r="CG105" s="611"/>
      <c r="CH105" s="611"/>
      <c r="CI105" s="611"/>
      <c r="CJ105" s="611"/>
      <c r="CK105" s="611"/>
      <c r="CL105" s="611"/>
      <c r="CM105" s="611"/>
      <c r="CN105" s="611"/>
    </row>
    <row r="106" spans="15:92" s="41" customFormat="1" x14ac:dyDescent="0.2">
      <c r="O106" s="75"/>
      <c r="P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BU106" s="96"/>
      <c r="CG106" s="611"/>
      <c r="CH106" s="611"/>
      <c r="CI106" s="611"/>
      <c r="CJ106" s="611"/>
      <c r="CK106" s="611"/>
      <c r="CL106" s="611"/>
      <c r="CM106" s="611"/>
      <c r="CN106" s="611"/>
    </row>
    <row r="107" spans="15:92" s="41" customFormat="1" x14ac:dyDescent="0.2">
      <c r="O107" s="75"/>
      <c r="P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BU107" s="96"/>
      <c r="CG107" s="611"/>
      <c r="CH107" s="611"/>
      <c r="CI107" s="611"/>
      <c r="CJ107" s="611"/>
      <c r="CK107" s="611"/>
      <c r="CL107" s="611"/>
      <c r="CM107" s="611"/>
      <c r="CN107" s="611"/>
    </row>
    <row r="108" spans="15:92" s="41" customFormat="1" x14ac:dyDescent="0.2">
      <c r="O108" s="75"/>
      <c r="P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BU108" s="96"/>
      <c r="CG108" s="611"/>
      <c r="CH108" s="611"/>
      <c r="CI108" s="611"/>
      <c r="CJ108" s="611"/>
      <c r="CK108" s="611"/>
      <c r="CL108" s="611"/>
      <c r="CM108" s="611"/>
      <c r="CN108" s="611"/>
    </row>
    <row r="109" spans="15:92" s="41" customFormat="1" x14ac:dyDescent="0.2">
      <c r="O109" s="75"/>
      <c r="P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BU109" s="96"/>
      <c r="CG109" s="611"/>
      <c r="CH109" s="611"/>
      <c r="CI109" s="611"/>
      <c r="CJ109" s="611"/>
      <c r="CK109" s="611"/>
      <c r="CL109" s="611"/>
      <c r="CM109" s="611"/>
      <c r="CN109" s="611"/>
    </row>
    <row r="110" spans="15:92" s="41" customFormat="1" x14ac:dyDescent="0.2">
      <c r="O110" s="75"/>
      <c r="P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BU110" s="96"/>
      <c r="CG110" s="611"/>
      <c r="CH110" s="611"/>
      <c r="CI110" s="611"/>
      <c r="CJ110" s="611"/>
      <c r="CK110" s="611"/>
      <c r="CL110" s="611"/>
      <c r="CM110" s="611"/>
      <c r="CN110" s="611"/>
    </row>
    <row r="111" spans="15:92" s="41" customFormat="1" x14ac:dyDescent="0.2">
      <c r="O111" s="75"/>
      <c r="P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BU111" s="96"/>
      <c r="CG111" s="611"/>
      <c r="CH111" s="611"/>
      <c r="CI111" s="611"/>
      <c r="CJ111" s="611"/>
      <c r="CK111" s="611"/>
      <c r="CL111" s="611"/>
      <c r="CM111" s="611"/>
      <c r="CN111" s="611"/>
    </row>
    <row r="112" spans="15:92" s="41" customFormat="1" x14ac:dyDescent="0.2">
      <c r="O112" s="75"/>
      <c r="P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BU112" s="96"/>
      <c r="CG112" s="611"/>
      <c r="CH112" s="611"/>
      <c r="CI112" s="611"/>
      <c r="CJ112" s="611"/>
      <c r="CK112" s="611"/>
      <c r="CL112" s="611"/>
      <c r="CM112" s="611"/>
      <c r="CN112" s="611"/>
    </row>
    <row r="113" spans="15:92" s="41" customFormat="1" x14ac:dyDescent="0.2">
      <c r="O113" s="75"/>
      <c r="P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BU113" s="96"/>
      <c r="CG113" s="611"/>
      <c r="CH113" s="611"/>
      <c r="CI113" s="611"/>
      <c r="CJ113" s="611"/>
      <c r="CK113" s="611"/>
      <c r="CL113" s="611"/>
      <c r="CM113" s="611"/>
      <c r="CN113" s="611"/>
    </row>
    <row r="114" spans="15:92" s="41" customFormat="1" x14ac:dyDescent="0.2">
      <c r="O114" s="75"/>
      <c r="P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BU114" s="96"/>
      <c r="CG114" s="611"/>
      <c r="CH114" s="611"/>
      <c r="CI114" s="611"/>
      <c r="CJ114" s="611"/>
      <c r="CK114" s="611"/>
      <c r="CL114" s="611"/>
      <c r="CM114" s="611"/>
      <c r="CN114" s="611"/>
    </row>
    <row r="115" spans="15:92" s="41" customFormat="1" x14ac:dyDescent="0.2">
      <c r="O115" s="75"/>
      <c r="P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BU115" s="96"/>
      <c r="CG115" s="611"/>
      <c r="CH115" s="611"/>
      <c r="CI115" s="611"/>
      <c r="CJ115" s="611"/>
      <c r="CK115" s="611"/>
      <c r="CL115" s="611"/>
      <c r="CM115" s="611"/>
      <c r="CN115" s="611"/>
    </row>
    <row r="116" spans="15:92" s="41" customFormat="1" x14ac:dyDescent="0.2">
      <c r="O116" s="75"/>
      <c r="P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BU116" s="96"/>
      <c r="CG116" s="611"/>
      <c r="CH116" s="611"/>
      <c r="CI116" s="611"/>
      <c r="CJ116" s="611"/>
      <c r="CK116" s="611"/>
      <c r="CL116" s="611"/>
      <c r="CM116" s="611"/>
      <c r="CN116" s="611"/>
    </row>
    <row r="117" spans="15:92" s="41" customFormat="1" x14ac:dyDescent="0.2">
      <c r="O117" s="75"/>
      <c r="P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BU117" s="96"/>
      <c r="CG117" s="611"/>
      <c r="CH117" s="611"/>
      <c r="CI117" s="611"/>
      <c r="CJ117" s="611"/>
      <c r="CK117" s="611"/>
      <c r="CL117" s="611"/>
      <c r="CM117" s="611"/>
      <c r="CN117" s="611"/>
    </row>
    <row r="118" spans="15:92" s="41" customFormat="1" x14ac:dyDescent="0.2">
      <c r="O118" s="75"/>
      <c r="P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BU118" s="96"/>
      <c r="CG118" s="611"/>
      <c r="CH118" s="611"/>
      <c r="CI118" s="611"/>
      <c r="CJ118" s="611"/>
      <c r="CK118" s="611"/>
      <c r="CL118" s="611"/>
      <c r="CM118" s="611"/>
      <c r="CN118" s="611"/>
    </row>
    <row r="119" spans="15:92" s="41" customFormat="1" x14ac:dyDescent="0.2">
      <c r="O119" s="75"/>
      <c r="P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BU119" s="96"/>
      <c r="CG119" s="611"/>
      <c r="CH119" s="611"/>
      <c r="CI119" s="611"/>
      <c r="CJ119" s="611"/>
      <c r="CK119" s="611"/>
      <c r="CL119" s="611"/>
      <c r="CM119" s="611"/>
      <c r="CN119" s="611"/>
    </row>
    <row r="120" spans="15:92" s="41" customFormat="1" x14ac:dyDescent="0.2">
      <c r="O120" s="75"/>
      <c r="P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BU120" s="96"/>
      <c r="CG120" s="611"/>
      <c r="CH120" s="611"/>
      <c r="CI120" s="611"/>
      <c r="CJ120" s="611"/>
      <c r="CK120" s="611"/>
      <c r="CL120" s="611"/>
      <c r="CM120" s="611"/>
      <c r="CN120" s="611"/>
    </row>
    <row r="121" spans="15:92" s="41" customFormat="1" x14ac:dyDescent="0.2">
      <c r="O121" s="75"/>
      <c r="P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BU121" s="96"/>
      <c r="CG121" s="611"/>
      <c r="CH121" s="611"/>
      <c r="CI121" s="611"/>
      <c r="CJ121" s="611"/>
      <c r="CK121" s="611"/>
      <c r="CL121" s="611"/>
      <c r="CM121" s="611"/>
      <c r="CN121" s="611"/>
    </row>
    <row r="122" spans="15:92" s="41" customFormat="1" x14ac:dyDescent="0.2">
      <c r="O122" s="75"/>
      <c r="P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BU122" s="96"/>
      <c r="CG122" s="611"/>
      <c r="CH122" s="611"/>
      <c r="CI122" s="611"/>
      <c r="CJ122" s="611"/>
      <c r="CK122" s="611"/>
      <c r="CL122" s="611"/>
      <c r="CM122" s="611"/>
      <c r="CN122" s="611"/>
    </row>
    <row r="123" spans="15:92" s="41" customFormat="1" x14ac:dyDescent="0.2">
      <c r="O123" s="75"/>
      <c r="P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BU123" s="96"/>
      <c r="CG123" s="611"/>
      <c r="CH123" s="611"/>
      <c r="CI123" s="611"/>
      <c r="CJ123" s="611"/>
      <c r="CK123" s="611"/>
      <c r="CL123" s="611"/>
      <c r="CM123" s="611"/>
      <c r="CN123" s="611"/>
    </row>
    <row r="124" spans="15:92" s="41" customFormat="1" x14ac:dyDescent="0.2">
      <c r="O124" s="75"/>
      <c r="P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BU124" s="96"/>
      <c r="CG124" s="611"/>
      <c r="CH124" s="611"/>
      <c r="CI124" s="611"/>
      <c r="CJ124" s="611"/>
      <c r="CK124" s="611"/>
      <c r="CL124" s="611"/>
      <c r="CM124" s="611"/>
      <c r="CN124" s="611"/>
    </row>
    <row r="125" spans="15:92" s="41" customFormat="1" x14ac:dyDescent="0.2">
      <c r="O125" s="75"/>
      <c r="P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BU125" s="96"/>
      <c r="CG125" s="611"/>
      <c r="CH125" s="611"/>
      <c r="CI125" s="611"/>
      <c r="CJ125" s="611"/>
      <c r="CK125" s="611"/>
      <c r="CL125" s="611"/>
      <c r="CM125" s="611"/>
      <c r="CN125" s="611"/>
    </row>
    <row r="126" spans="15:92" s="41" customFormat="1" x14ac:dyDescent="0.2">
      <c r="O126" s="75"/>
      <c r="P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BU126" s="96"/>
      <c r="CG126" s="611"/>
      <c r="CH126" s="611"/>
      <c r="CI126" s="611"/>
      <c r="CJ126" s="611"/>
      <c r="CK126" s="611"/>
      <c r="CL126" s="611"/>
      <c r="CM126" s="611"/>
      <c r="CN126" s="611"/>
    </row>
    <row r="127" spans="15:92" s="41" customFormat="1" x14ac:dyDescent="0.2">
      <c r="O127" s="75"/>
      <c r="P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BU127" s="96"/>
      <c r="CG127" s="611"/>
      <c r="CH127" s="611"/>
      <c r="CI127" s="611"/>
      <c r="CJ127" s="611"/>
      <c r="CK127" s="611"/>
      <c r="CL127" s="611"/>
      <c r="CM127" s="611"/>
      <c r="CN127" s="611"/>
    </row>
    <row r="128" spans="15:92" s="41" customFormat="1" x14ac:dyDescent="0.2">
      <c r="O128" s="75"/>
      <c r="P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BU128" s="96"/>
      <c r="CG128" s="611"/>
      <c r="CH128" s="611"/>
      <c r="CI128" s="611"/>
      <c r="CJ128" s="611"/>
      <c r="CK128" s="611"/>
      <c r="CL128" s="611"/>
      <c r="CM128" s="611"/>
      <c r="CN128" s="611"/>
    </row>
    <row r="129" spans="15:92" s="41" customFormat="1" x14ac:dyDescent="0.2">
      <c r="O129" s="75"/>
      <c r="P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BU129" s="96"/>
      <c r="CG129" s="611"/>
      <c r="CH129" s="611"/>
      <c r="CI129" s="611"/>
      <c r="CJ129" s="611"/>
      <c r="CK129" s="611"/>
      <c r="CL129" s="611"/>
      <c r="CM129" s="611"/>
      <c r="CN129" s="611"/>
    </row>
    <row r="130" spans="15:92" s="41" customFormat="1" x14ac:dyDescent="0.2">
      <c r="O130" s="75"/>
      <c r="P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BU130" s="96"/>
      <c r="CG130" s="611"/>
      <c r="CH130" s="611"/>
      <c r="CI130" s="611"/>
      <c r="CJ130" s="611"/>
      <c r="CK130" s="611"/>
      <c r="CL130" s="611"/>
      <c r="CM130" s="611"/>
      <c r="CN130" s="611"/>
    </row>
    <row r="131" spans="15:92" s="41" customFormat="1" x14ac:dyDescent="0.2">
      <c r="O131" s="75"/>
      <c r="P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BU131" s="96"/>
      <c r="CG131" s="611"/>
      <c r="CH131" s="611"/>
      <c r="CI131" s="611"/>
      <c r="CJ131" s="611"/>
      <c r="CK131" s="611"/>
      <c r="CL131" s="611"/>
      <c r="CM131" s="611"/>
      <c r="CN131" s="611"/>
    </row>
    <row r="132" spans="15:92" s="41" customFormat="1" x14ac:dyDescent="0.2">
      <c r="O132" s="75"/>
      <c r="P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BU132" s="96"/>
      <c r="CG132" s="611"/>
      <c r="CH132" s="611"/>
      <c r="CI132" s="611"/>
      <c r="CJ132" s="611"/>
      <c r="CK132" s="611"/>
      <c r="CL132" s="611"/>
      <c r="CM132" s="611"/>
      <c r="CN132" s="611"/>
    </row>
    <row r="133" spans="15:92" s="41" customFormat="1" x14ac:dyDescent="0.2">
      <c r="O133" s="75"/>
      <c r="P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BU133" s="96"/>
      <c r="CG133" s="611"/>
      <c r="CH133" s="611"/>
      <c r="CI133" s="611"/>
      <c r="CJ133" s="611"/>
      <c r="CK133" s="611"/>
      <c r="CL133" s="611"/>
      <c r="CM133" s="611"/>
      <c r="CN133" s="611"/>
    </row>
    <row r="134" spans="15:92" s="41" customFormat="1" x14ac:dyDescent="0.2">
      <c r="O134" s="75"/>
      <c r="P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BU134" s="96"/>
      <c r="CG134" s="611"/>
      <c r="CH134" s="611"/>
      <c r="CI134" s="611"/>
      <c r="CJ134" s="611"/>
      <c r="CK134" s="611"/>
      <c r="CL134" s="611"/>
      <c r="CM134" s="611"/>
      <c r="CN134" s="611"/>
    </row>
    <row r="135" spans="15:92" s="41" customFormat="1" x14ac:dyDescent="0.2">
      <c r="O135" s="75"/>
      <c r="P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BU135" s="96"/>
      <c r="CG135" s="611"/>
      <c r="CH135" s="611"/>
      <c r="CI135" s="611"/>
      <c r="CJ135" s="611"/>
      <c r="CK135" s="611"/>
      <c r="CL135" s="611"/>
      <c r="CM135" s="611"/>
      <c r="CN135" s="611"/>
    </row>
    <row r="136" spans="15:92" s="41" customFormat="1" x14ac:dyDescent="0.2">
      <c r="O136" s="75"/>
      <c r="P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BU136" s="96"/>
      <c r="CG136" s="611"/>
      <c r="CH136" s="611"/>
      <c r="CI136" s="611"/>
      <c r="CJ136" s="611"/>
      <c r="CK136" s="611"/>
      <c r="CL136" s="611"/>
      <c r="CM136" s="611"/>
      <c r="CN136" s="611"/>
    </row>
    <row r="137" spans="15:92" s="41" customFormat="1" x14ac:dyDescent="0.2">
      <c r="O137" s="75"/>
      <c r="P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BU137" s="96"/>
      <c r="CG137" s="611"/>
      <c r="CH137" s="611"/>
      <c r="CI137" s="611"/>
      <c r="CJ137" s="611"/>
      <c r="CK137" s="611"/>
      <c r="CL137" s="611"/>
      <c r="CM137" s="611"/>
      <c r="CN137" s="611"/>
    </row>
    <row r="138" spans="15:92" s="41" customFormat="1" x14ac:dyDescent="0.2">
      <c r="O138" s="75"/>
      <c r="P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BU138" s="96"/>
      <c r="CG138" s="611"/>
      <c r="CH138" s="611"/>
      <c r="CI138" s="611"/>
      <c r="CJ138" s="611"/>
      <c r="CK138" s="611"/>
      <c r="CL138" s="611"/>
      <c r="CM138" s="611"/>
      <c r="CN138" s="611"/>
    </row>
    <row r="139" spans="15:92" s="41" customFormat="1" x14ac:dyDescent="0.2">
      <c r="O139" s="75"/>
      <c r="P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BU139" s="96"/>
      <c r="CG139" s="611"/>
      <c r="CH139" s="611"/>
      <c r="CI139" s="611"/>
      <c r="CJ139" s="611"/>
      <c r="CK139" s="611"/>
      <c r="CL139" s="611"/>
      <c r="CM139" s="611"/>
      <c r="CN139" s="611"/>
    </row>
    <row r="140" spans="15:92" s="41" customFormat="1" x14ac:dyDescent="0.2">
      <c r="O140" s="75"/>
      <c r="P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BU140" s="96"/>
      <c r="CG140" s="611"/>
      <c r="CH140" s="611"/>
      <c r="CI140" s="611"/>
      <c r="CJ140" s="611"/>
      <c r="CK140" s="611"/>
      <c r="CL140" s="611"/>
      <c r="CM140" s="611"/>
      <c r="CN140" s="611"/>
    </row>
    <row r="141" spans="15:92" s="41" customFormat="1" x14ac:dyDescent="0.2">
      <c r="O141" s="75"/>
      <c r="P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BU141" s="96"/>
      <c r="CG141" s="611"/>
      <c r="CH141" s="611"/>
      <c r="CI141" s="611"/>
      <c r="CJ141" s="611"/>
      <c r="CK141" s="611"/>
      <c r="CL141" s="611"/>
      <c r="CM141" s="611"/>
      <c r="CN141" s="611"/>
    </row>
    <row r="142" spans="15:92" s="41" customFormat="1" x14ac:dyDescent="0.2">
      <c r="O142" s="75"/>
      <c r="P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BU142" s="96"/>
      <c r="CG142" s="611"/>
      <c r="CH142" s="611"/>
      <c r="CI142" s="611"/>
      <c r="CJ142" s="611"/>
      <c r="CK142" s="611"/>
      <c r="CL142" s="611"/>
      <c r="CM142" s="611"/>
      <c r="CN142" s="611"/>
    </row>
    <row r="143" spans="15:92" s="41" customFormat="1" x14ac:dyDescent="0.2">
      <c r="O143" s="75"/>
      <c r="P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BU143" s="96"/>
      <c r="CG143" s="611"/>
      <c r="CH143" s="611"/>
      <c r="CI143" s="611"/>
      <c r="CJ143" s="611"/>
      <c r="CK143" s="611"/>
      <c r="CL143" s="611"/>
      <c r="CM143" s="611"/>
      <c r="CN143" s="611"/>
    </row>
    <row r="144" spans="15:92" s="41" customFormat="1" x14ac:dyDescent="0.2">
      <c r="O144" s="75"/>
      <c r="P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BU144" s="96"/>
      <c r="CG144" s="611"/>
      <c r="CH144" s="611"/>
      <c r="CI144" s="611"/>
      <c r="CJ144" s="611"/>
      <c r="CK144" s="611"/>
      <c r="CL144" s="611"/>
      <c r="CM144" s="611"/>
      <c r="CN144" s="611"/>
    </row>
    <row r="145" spans="15:92" s="41" customFormat="1" x14ac:dyDescent="0.2">
      <c r="O145" s="75"/>
      <c r="P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BU145" s="96"/>
      <c r="CG145" s="611"/>
      <c r="CH145" s="611"/>
      <c r="CI145" s="611"/>
      <c r="CJ145" s="611"/>
      <c r="CK145" s="611"/>
      <c r="CL145" s="611"/>
      <c r="CM145" s="611"/>
      <c r="CN145" s="611"/>
    </row>
    <row r="146" spans="15:92" s="41" customFormat="1" x14ac:dyDescent="0.2">
      <c r="O146" s="75"/>
      <c r="P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BU146" s="96"/>
      <c r="CG146" s="611"/>
      <c r="CH146" s="611"/>
      <c r="CI146" s="611"/>
      <c r="CJ146" s="611"/>
      <c r="CK146" s="611"/>
      <c r="CL146" s="611"/>
      <c r="CM146" s="611"/>
      <c r="CN146" s="611"/>
    </row>
    <row r="147" spans="15:92" s="41" customFormat="1" x14ac:dyDescent="0.2">
      <c r="O147" s="75"/>
      <c r="P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BU147" s="96"/>
      <c r="CG147" s="611"/>
      <c r="CH147" s="611"/>
      <c r="CI147" s="611"/>
      <c r="CJ147" s="611"/>
      <c r="CK147" s="611"/>
      <c r="CL147" s="611"/>
      <c r="CM147" s="611"/>
      <c r="CN147" s="611"/>
    </row>
    <row r="148" spans="15:92" s="41" customFormat="1" x14ac:dyDescent="0.2">
      <c r="O148" s="75"/>
      <c r="P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BU148" s="96"/>
      <c r="CG148" s="611"/>
      <c r="CH148" s="611"/>
      <c r="CI148" s="611"/>
      <c r="CJ148" s="611"/>
      <c r="CK148" s="611"/>
      <c r="CL148" s="611"/>
      <c r="CM148" s="611"/>
      <c r="CN148" s="611"/>
    </row>
    <row r="149" spans="15:92" s="41" customFormat="1" x14ac:dyDescent="0.2">
      <c r="O149" s="75"/>
      <c r="P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BU149" s="96"/>
      <c r="CG149" s="611"/>
      <c r="CH149" s="611"/>
      <c r="CI149" s="611"/>
      <c r="CJ149" s="611"/>
      <c r="CK149" s="611"/>
      <c r="CL149" s="611"/>
      <c r="CM149" s="611"/>
      <c r="CN149" s="611"/>
    </row>
    <row r="150" spans="15:92" s="41" customFormat="1" x14ac:dyDescent="0.2">
      <c r="O150" s="75"/>
      <c r="P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BU150" s="96"/>
      <c r="CG150" s="611"/>
      <c r="CH150" s="611"/>
      <c r="CI150" s="611"/>
      <c r="CJ150" s="611"/>
      <c r="CK150" s="611"/>
      <c r="CL150" s="611"/>
      <c r="CM150" s="611"/>
      <c r="CN150" s="611"/>
    </row>
    <row r="151" spans="15:92" s="41" customFormat="1" x14ac:dyDescent="0.2">
      <c r="O151" s="75"/>
      <c r="P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BU151" s="96"/>
      <c r="CG151" s="611"/>
      <c r="CH151" s="611"/>
      <c r="CI151" s="611"/>
      <c r="CJ151" s="611"/>
      <c r="CK151" s="611"/>
      <c r="CL151" s="611"/>
      <c r="CM151" s="611"/>
      <c r="CN151" s="611"/>
    </row>
    <row r="152" spans="15:92" s="41" customFormat="1" x14ac:dyDescent="0.2">
      <c r="O152" s="75"/>
      <c r="P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BU152" s="96"/>
      <c r="CG152" s="611"/>
      <c r="CH152" s="611"/>
      <c r="CI152" s="611"/>
      <c r="CJ152" s="611"/>
      <c r="CK152" s="611"/>
      <c r="CL152" s="611"/>
      <c r="CM152" s="611"/>
      <c r="CN152" s="611"/>
    </row>
    <row r="153" spans="15:92" s="41" customFormat="1" x14ac:dyDescent="0.2">
      <c r="O153" s="75"/>
      <c r="P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BU153" s="96"/>
      <c r="CG153" s="611"/>
      <c r="CH153" s="611"/>
      <c r="CI153" s="611"/>
      <c r="CJ153" s="611"/>
      <c r="CK153" s="611"/>
      <c r="CL153" s="611"/>
      <c r="CM153" s="611"/>
      <c r="CN153" s="611"/>
    </row>
    <row r="154" spans="15:92" s="41" customFormat="1" x14ac:dyDescent="0.2">
      <c r="O154" s="75"/>
      <c r="P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BU154" s="96"/>
      <c r="CG154" s="611"/>
      <c r="CH154" s="611"/>
      <c r="CI154" s="611"/>
      <c r="CJ154" s="611"/>
      <c r="CK154" s="611"/>
      <c r="CL154" s="611"/>
      <c r="CM154" s="611"/>
      <c r="CN154" s="611"/>
    </row>
    <row r="155" spans="15:92" s="41" customFormat="1" x14ac:dyDescent="0.2">
      <c r="O155" s="75"/>
      <c r="P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BU155" s="96"/>
      <c r="CG155" s="611"/>
      <c r="CH155" s="611"/>
      <c r="CI155" s="611"/>
      <c r="CJ155" s="611"/>
      <c r="CK155" s="611"/>
      <c r="CL155" s="611"/>
      <c r="CM155" s="611"/>
      <c r="CN155" s="611"/>
    </row>
    <row r="156" spans="15:92" s="41" customFormat="1" x14ac:dyDescent="0.2">
      <c r="O156" s="75"/>
      <c r="P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BU156" s="96"/>
      <c r="CG156" s="611"/>
      <c r="CH156" s="611"/>
      <c r="CI156" s="611"/>
      <c r="CJ156" s="611"/>
      <c r="CK156" s="611"/>
      <c r="CL156" s="611"/>
      <c r="CM156" s="611"/>
      <c r="CN156" s="611"/>
    </row>
    <row r="157" spans="15:92" s="41" customFormat="1" x14ac:dyDescent="0.2">
      <c r="O157" s="75"/>
      <c r="P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BU157" s="96"/>
      <c r="CG157" s="611"/>
      <c r="CH157" s="611"/>
      <c r="CI157" s="611"/>
      <c r="CJ157" s="611"/>
      <c r="CK157" s="611"/>
      <c r="CL157" s="611"/>
      <c r="CM157" s="611"/>
      <c r="CN157" s="611"/>
    </row>
    <row r="158" spans="15:92" s="41" customFormat="1" x14ac:dyDescent="0.2">
      <c r="O158" s="75"/>
      <c r="P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BU158" s="96"/>
      <c r="CG158" s="611"/>
      <c r="CH158" s="611"/>
      <c r="CI158" s="611"/>
      <c r="CJ158" s="611"/>
      <c r="CK158" s="611"/>
      <c r="CL158" s="611"/>
      <c r="CM158" s="611"/>
      <c r="CN158" s="611"/>
    </row>
    <row r="159" spans="15:92" s="41" customFormat="1" x14ac:dyDescent="0.2">
      <c r="O159" s="75"/>
      <c r="P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BU159" s="96"/>
      <c r="CG159" s="611"/>
      <c r="CH159" s="611"/>
      <c r="CI159" s="611"/>
      <c r="CJ159" s="611"/>
      <c r="CK159" s="611"/>
      <c r="CL159" s="611"/>
      <c r="CM159" s="611"/>
      <c r="CN159" s="611"/>
    </row>
    <row r="160" spans="15:92" s="41" customFormat="1" x14ac:dyDescent="0.2">
      <c r="O160" s="75"/>
      <c r="P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BU160" s="96"/>
      <c r="CG160" s="611"/>
      <c r="CH160" s="611"/>
      <c r="CI160" s="611"/>
      <c r="CJ160" s="611"/>
      <c r="CK160" s="611"/>
      <c r="CL160" s="611"/>
      <c r="CM160" s="611"/>
      <c r="CN160" s="611"/>
    </row>
    <row r="161" spans="15:92" s="41" customFormat="1" x14ac:dyDescent="0.2">
      <c r="O161" s="75"/>
      <c r="P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BU161" s="96"/>
      <c r="CG161" s="611"/>
      <c r="CH161" s="611"/>
      <c r="CI161" s="611"/>
      <c r="CJ161" s="611"/>
      <c r="CK161" s="611"/>
      <c r="CL161" s="611"/>
      <c r="CM161" s="611"/>
      <c r="CN161" s="611"/>
    </row>
    <row r="162" spans="15:92" s="41" customFormat="1" x14ac:dyDescent="0.2">
      <c r="O162" s="75"/>
      <c r="P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BU162" s="96"/>
      <c r="CG162" s="611"/>
      <c r="CH162" s="611"/>
      <c r="CI162" s="611"/>
      <c r="CJ162" s="611"/>
      <c r="CK162" s="611"/>
      <c r="CL162" s="611"/>
      <c r="CM162" s="611"/>
      <c r="CN162" s="611"/>
    </row>
    <row r="163" spans="15:92" s="41" customFormat="1" x14ac:dyDescent="0.2">
      <c r="O163" s="75"/>
      <c r="P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BU163" s="96"/>
      <c r="CG163" s="611"/>
      <c r="CH163" s="611"/>
      <c r="CI163" s="611"/>
      <c r="CJ163" s="611"/>
      <c r="CK163" s="611"/>
      <c r="CL163" s="611"/>
      <c r="CM163" s="611"/>
      <c r="CN163" s="611"/>
    </row>
    <row r="164" spans="15:92" s="41" customFormat="1" x14ac:dyDescent="0.2">
      <c r="O164" s="75"/>
      <c r="P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BU164" s="96"/>
      <c r="CG164" s="611"/>
      <c r="CH164" s="611"/>
      <c r="CI164" s="611"/>
      <c r="CJ164" s="611"/>
      <c r="CK164" s="611"/>
      <c r="CL164" s="611"/>
      <c r="CM164" s="611"/>
      <c r="CN164" s="611"/>
    </row>
    <row r="165" spans="15:92" s="41" customFormat="1" x14ac:dyDescent="0.2">
      <c r="O165" s="75"/>
      <c r="P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BU165" s="96"/>
      <c r="CG165" s="611"/>
      <c r="CH165" s="611"/>
      <c r="CI165" s="611"/>
      <c r="CJ165" s="611"/>
      <c r="CK165" s="611"/>
      <c r="CL165" s="611"/>
      <c r="CM165" s="611"/>
      <c r="CN165" s="611"/>
    </row>
    <row r="166" spans="15:92" s="41" customFormat="1" x14ac:dyDescent="0.2">
      <c r="O166" s="75"/>
      <c r="P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BU166" s="96"/>
      <c r="CG166" s="611"/>
      <c r="CH166" s="611"/>
      <c r="CI166" s="611"/>
      <c r="CJ166" s="611"/>
      <c r="CK166" s="611"/>
      <c r="CL166" s="611"/>
      <c r="CM166" s="611"/>
      <c r="CN166" s="611"/>
    </row>
    <row r="167" spans="15:92" s="41" customFormat="1" x14ac:dyDescent="0.2">
      <c r="O167" s="75"/>
      <c r="P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BU167" s="96"/>
      <c r="CG167" s="611"/>
      <c r="CH167" s="611"/>
      <c r="CI167" s="611"/>
      <c r="CJ167" s="611"/>
      <c r="CK167" s="611"/>
      <c r="CL167" s="611"/>
      <c r="CM167" s="611"/>
      <c r="CN167" s="611"/>
    </row>
    <row r="168" spans="15:92" s="41" customFormat="1" x14ac:dyDescent="0.2">
      <c r="O168" s="75"/>
      <c r="P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BU168" s="96"/>
      <c r="CG168" s="611"/>
      <c r="CH168" s="611"/>
      <c r="CI168" s="611"/>
      <c r="CJ168" s="611"/>
      <c r="CK168" s="611"/>
      <c r="CL168" s="611"/>
      <c r="CM168" s="611"/>
      <c r="CN168" s="611"/>
    </row>
    <row r="169" spans="15:92" s="41" customFormat="1" x14ac:dyDescent="0.2">
      <c r="O169" s="75"/>
      <c r="P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BU169" s="96"/>
      <c r="CG169" s="611"/>
      <c r="CH169" s="611"/>
      <c r="CI169" s="611"/>
      <c r="CJ169" s="611"/>
      <c r="CK169" s="611"/>
      <c r="CL169" s="611"/>
      <c r="CM169" s="611"/>
      <c r="CN169" s="611"/>
    </row>
    <row r="170" spans="15:92" s="41" customFormat="1" x14ac:dyDescent="0.2">
      <c r="O170" s="75"/>
      <c r="P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BU170" s="96"/>
      <c r="CG170" s="611"/>
      <c r="CH170" s="611"/>
      <c r="CI170" s="611"/>
      <c r="CJ170" s="611"/>
      <c r="CK170" s="611"/>
      <c r="CL170" s="611"/>
      <c r="CM170" s="611"/>
      <c r="CN170" s="611"/>
    </row>
    <row r="171" spans="15:92" s="41" customFormat="1" x14ac:dyDescent="0.2">
      <c r="O171" s="75"/>
      <c r="P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BU171" s="96"/>
      <c r="CG171" s="611"/>
      <c r="CH171" s="611"/>
      <c r="CI171" s="611"/>
      <c r="CJ171" s="611"/>
      <c r="CK171" s="611"/>
      <c r="CL171" s="611"/>
      <c r="CM171" s="611"/>
      <c r="CN171" s="611"/>
    </row>
    <row r="172" spans="15:92" s="41" customFormat="1" x14ac:dyDescent="0.2">
      <c r="O172" s="75"/>
      <c r="P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BU172" s="96"/>
      <c r="CG172" s="611"/>
      <c r="CH172" s="611"/>
      <c r="CI172" s="611"/>
      <c r="CJ172" s="611"/>
      <c r="CK172" s="611"/>
      <c r="CL172" s="611"/>
      <c r="CM172" s="611"/>
      <c r="CN172" s="611"/>
    </row>
    <row r="173" spans="15:92" s="41" customFormat="1" x14ac:dyDescent="0.2">
      <c r="O173" s="75"/>
      <c r="P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BU173" s="96"/>
      <c r="CG173" s="611"/>
      <c r="CH173" s="611"/>
      <c r="CI173" s="611"/>
      <c r="CJ173" s="611"/>
      <c r="CK173" s="611"/>
      <c r="CL173" s="611"/>
      <c r="CM173" s="611"/>
      <c r="CN173" s="611"/>
    </row>
    <row r="174" spans="15:92" s="41" customFormat="1" x14ac:dyDescent="0.2">
      <c r="O174" s="75"/>
      <c r="P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BU174" s="96"/>
      <c r="CG174" s="611"/>
      <c r="CH174" s="611"/>
      <c r="CI174" s="611"/>
      <c r="CJ174" s="611"/>
      <c r="CK174" s="611"/>
      <c r="CL174" s="611"/>
      <c r="CM174" s="611"/>
      <c r="CN174" s="611"/>
    </row>
    <row r="175" spans="15:92" s="41" customFormat="1" x14ac:dyDescent="0.2">
      <c r="O175" s="75"/>
      <c r="P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BU175" s="96"/>
      <c r="CG175" s="611"/>
      <c r="CH175" s="611"/>
      <c r="CI175" s="611"/>
      <c r="CJ175" s="611"/>
      <c r="CK175" s="611"/>
      <c r="CL175" s="611"/>
      <c r="CM175" s="611"/>
      <c r="CN175" s="611"/>
    </row>
    <row r="176" spans="15:92" s="41" customFormat="1" x14ac:dyDescent="0.2">
      <c r="O176" s="75"/>
      <c r="P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BU176" s="96"/>
      <c r="CG176" s="611"/>
      <c r="CH176" s="611"/>
      <c r="CI176" s="611"/>
      <c r="CJ176" s="611"/>
      <c r="CK176" s="611"/>
      <c r="CL176" s="611"/>
      <c r="CM176" s="611"/>
      <c r="CN176" s="611"/>
    </row>
    <row r="177" spans="15:92" s="41" customFormat="1" x14ac:dyDescent="0.2">
      <c r="O177" s="75"/>
      <c r="P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BU177" s="96"/>
      <c r="CG177" s="611"/>
      <c r="CH177" s="611"/>
      <c r="CI177" s="611"/>
      <c r="CJ177" s="611"/>
      <c r="CK177" s="611"/>
      <c r="CL177" s="611"/>
      <c r="CM177" s="611"/>
      <c r="CN177" s="611"/>
    </row>
    <row r="178" spans="15:92" s="41" customFormat="1" x14ac:dyDescent="0.2">
      <c r="O178" s="75"/>
      <c r="P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BU178" s="96"/>
      <c r="CG178" s="611"/>
      <c r="CH178" s="611"/>
      <c r="CI178" s="611"/>
      <c r="CJ178" s="611"/>
      <c r="CK178" s="611"/>
      <c r="CL178" s="611"/>
      <c r="CM178" s="611"/>
      <c r="CN178" s="611"/>
    </row>
    <row r="179" spans="15:92" s="41" customFormat="1" x14ac:dyDescent="0.2">
      <c r="O179" s="75"/>
      <c r="P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BU179" s="96"/>
      <c r="CG179" s="611"/>
      <c r="CH179" s="611"/>
      <c r="CI179" s="611"/>
      <c r="CJ179" s="611"/>
      <c r="CK179" s="611"/>
      <c r="CL179" s="611"/>
      <c r="CM179" s="611"/>
      <c r="CN179" s="611"/>
    </row>
    <row r="180" spans="15:92" s="41" customFormat="1" x14ac:dyDescent="0.2">
      <c r="O180" s="75"/>
      <c r="P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BU180" s="96"/>
      <c r="CG180" s="611"/>
      <c r="CH180" s="611"/>
      <c r="CI180" s="611"/>
      <c r="CJ180" s="611"/>
      <c r="CK180" s="611"/>
      <c r="CL180" s="611"/>
      <c r="CM180" s="611"/>
      <c r="CN180" s="611"/>
    </row>
    <row r="181" spans="15:92" s="41" customFormat="1" x14ac:dyDescent="0.2">
      <c r="O181" s="75"/>
      <c r="P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BU181" s="96"/>
      <c r="CG181" s="611"/>
      <c r="CH181" s="611"/>
      <c r="CI181" s="611"/>
      <c r="CJ181" s="611"/>
      <c r="CK181" s="611"/>
      <c r="CL181" s="611"/>
      <c r="CM181" s="611"/>
      <c r="CN181" s="611"/>
    </row>
    <row r="182" spans="15:92" s="41" customFormat="1" x14ac:dyDescent="0.2">
      <c r="O182" s="75"/>
      <c r="P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BU182" s="96"/>
      <c r="CG182" s="611"/>
      <c r="CH182" s="611"/>
      <c r="CI182" s="611"/>
      <c r="CJ182" s="611"/>
      <c r="CK182" s="611"/>
      <c r="CL182" s="611"/>
      <c r="CM182" s="611"/>
      <c r="CN182" s="611"/>
    </row>
    <row r="183" spans="15:92" s="41" customFormat="1" x14ac:dyDescent="0.2">
      <c r="O183" s="75"/>
      <c r="P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BU183" s="96"/>
      <c r="CG183" s="611"/>
      <c r="CH183" s="611"/>
      <c r="CI183" s="611"/>
      <c r="CJ183" s="611"/>
      <c r="CK183" s="611"/>
      <c r="CL183" s="611"/>
      <c r="CM183" s="611"/>
      <c r="CN183" s="611"/>
    </row>
    <row r="184" spans="15:92" s="41" customFormat="1" x14ac:dyDescent="0.2">
      <c r="O184" s="75"/>
      <c r="P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BU184" s="96"/>
      <c r="CG184" s="611"/>
      <c r="CH184" s="611"/>
      <c r="CI184" s="611"/>
      <c r="CJ184" s="611"/>
      <c r="CK184" s="611"/>
      <c r="CL184" s="611"/>
      <c r="CM184" s="611"/>
      <c r="CN184" s="611"/>
    </row>
    <row r="185" spans="15:92" s="41" customFormat="1" x14ac:dyDescent="0.2">
      <c r="O185" s="75"/>
      <c r="P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BU185" s="96"/>
      <c r="CG185" s="611"/>
      <c r="CH185" s="611"/>
      <c r="CI185" s="611"/>
      <c r="CJ185" s="611"/>
      <c r="CK185" s="611"/>
      <c r="CL185" s="611"/>
      <c r="CM185" s="611"/>
      <c r="CN185" s="611"/>
    </row>
    <row r="186" spans="15:92" s="41" customFormat="1" x14ac:dyDescent="0.2">
      <c r="O186" s="75"/>
      <c r="P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BU186" s="96"/>
      <c r="CG186" s="611"/>
      <c r="CH186" s="611"/>
      <c r="CI186" s="611"/>
      <c r="CJ186" s="611"/>
      <c r="CK186" s="611"/>
      <c r="CL186" s="611"/>
      <c r="CM186" s="611"/>
      <c r="CN186" s="611"/>
    </row>
    <row r="187" spans="15:92" s="41" customFormat="1" x14ac:dyDescent="0.2">
      <c r="O187" s="75"/>
      <c r="P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BU187" s="96"/>
      <c r="CG187" s="611"/>
      <c r="CH187" s="611"/>
      <c r="CI187" s="611"/>
      <c r="CJ187" s="611"/>
      <c r="CK187" s="611"/>
      <c r="CL187" s="611"/>
      <c r="CM187" s="611"/>
      <c r="CN187" s="611"/>
    </row>
    <row r="188" spans="15:92" s="41" customFormat="1" x14ac:dyDescent="0.2">
      <c r="O188" s="75"/>
      <c r="P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BU188" s="96"/>
      <c r="CG188" s="611"/>
      <c r="CH188" s="611"/>
      <c r="CI188" s="611"/>
      <c r="CJ188" s="611"/>
      <c r="CK188" s="611"/>
      <c r="CL188" s="611"/>
      <c r="CM188" s="611"/>
      <c r="CN188" s="611"/>
    </row>
    <row r="189" spans="15:92" s="41" customFormat="1" x14ac:dyDescent="0.2">
      <c r="O189" s="75"/>
      <c r="P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BU189" s="96"/>
      <c r="CG189" s="611"/>
      <c r="CH189" s="611"/>
      <c r="CI189" s="611"/>
      <c r="CJ189" s="611"/>
      <c r="CK189" s="611"/>
      <c r="CL189" s="611"/>
      <c r="CM189" s="611"/>
      <c r="CN189" s="611"/>
    </row>
    <row r="190" spans="15:92" s="41" customFormat="1" x14ac:dyDescent="0.2">
      <c r="O190" s="75"/>
      <c r="P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BU190" s="96"/>
      <c r="CG190" s="611"/>
      <c r="CH190" s="611"/>
      <c r="CI190" s="611"/>
      <c r="CJ190" s="611"/>
      <c r="CK190" s="611"/>
      <c r="CL190" s="611"/>
      <c r="CM190" s="611"/>
      <c r="CN190" s="611"/>
    </row>
    <row r="191" spans="15:92" s="41" customFormat="1" x14ac:dyDescent="0.2">
      <c r="O191" s="75"/>
      <c r="P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BU191" s="96"/>
      <c r="CG191" s="611"/>
      <c r="CH191" s="611"/>
      <c r="CI191" s="611"/>
      <c r="CJ191" s="611"/>
      <c r="CK191" s="611"/>
      <c r="CL191" s="611"/>
      <c r="CM191" s="611"/>
      <c r="CN191" s="611"/>
    </row>
    <row r="192" spans="15:92" s="41" customFormat="1" x14ac:dyDescent="0.2">
      <c r="O192" s="75"/>
      <c r="P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BU192" s="96"/>
      <c r="CG192" s="611"/>
      <c r="CH192" s="611"/>
      <c r="CI192" s="611"/>
      <c r="CJ192" s="611"/>
      <c r="CK192" s="611"/>
      <c r="CL192" s="611"/>
      <c r="CM192" s="611"/>
      <c r="CN192" s="611"/>
    </row>
    <row r="193" spans="15:92" s="41" customFormat="1" x14ac:dyDescent="0.2">
      <c r="O193" s="75"/>
      <c r="P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BU193" s="96"/>
      <c r="CG193" s="611"/>
      <c r="CH193" s="611"/>
      <c r="CI193" s="611"/>
      <c r="CJ193" s="611"/>
      <c r="CK193" s="611"/>
      <c r="CL193" s="611"/>
      <c r="CM193" s="611"/>
      <c r="CN193" s="611"/>
    </row>
    <row r="194" spans="15:92" s="41" customFormat="1" x14ac:dyDescent="0.2">
      <c r="O194" s="75"/>
      <c r="P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BU194" s="96"/>
      <c r="CG194" s="611"/>
      <c r="CH194" s="611"/>
      <c r="CI194" s="611"/>
      <c r="CJ194" s="611"/>
      <c r="CK194" s="611"/>
      <c r="CL194" s="611"/>
      <c r="CM194" s="611"/>
      <c r="CN194" s="611"/>
    </row>
    <row r="195" spans="15:92" s="41" customFormat="1" x14ac:dyDescent="0.2">
      <c r="O195" s="75"/>
      <c r="P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BU195" s="96"/>
      <c r="CG195" s="611"/>
      <c r="CH195" s="611"/>
      <c r="CI195" s="611"/>
      <c r="CJ195" s="611"/>
      <c r="CK195" s="611"/>
      <c r="CL195" s="611"/>
      <c r="CM195" s="611"/>
      <c r="CN195" s="611"/>
    </row>
    <row r="196" spans="15:92" s="41" customFormat="1" x14ac:dyDescent="0.2">
      <c r="O196" s="75"/>
      <c r="P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BU196" s="96"/>
      <c r="CG196" s="611"/>
      <c r="CH196" s="611"/>
      <c r="CI196" s="611"/>
      <c r="CJ196" s="611"/>
      <c r="CK196" s="611"/>
      <c r="CL196" s="611"/>
      <c r="CM196" s="611"/>
      <c r="CN196" s="611"/>
    </row>
    <row r="197" spans="15:92" s="41" customFormat="1" x14ac:dyDescent="0.2">
      <c r="O197" s="75"/>
      <c r="P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BU197" s="96"/>
      <c r="CG197" s="611"/>
      <c r="CH197" s="611"/>
      <c r="CI197" s="611"/>
      <c r="CJ197" s="611"/>
      <c r="CK197" s="611"/>
      <c r="CL197" s="611"/>
      <c r="CM197" s="611"/>
      <c r="CN197" s="611"/>
    </row>
    <row r="198" spans="15:92" s="41" customFormat="1" x14ac:dyDescent="0.2">
      <c r="O198" s="75"/>
      <c r="P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BU198" s="96"/>
      <c r="CG198" s="611"/>
      <c r="CH198" s="611"/>
      <c r="CI198" s="611"/>
      <c r="CJ198" s="611"/>
      <c r="CK198" s="611"/>
      <c r="CL198" s="611"/>
      <c r="CM198" s="611"/>
      <c r="CN198" s="611"/>
    </row>
    <row r="199" spans="15:92" s="41" customFormat="1" x14ac:dyDescent="0.2">
      <c r="O199" s="75"/>
      <c r="P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BU199" s="96"/>
      <c r="CG199" s="611"/>
      <c r="CH199" s="611"/>
      <c r="CI199" s="611"/>
      <c r="CJ199" s="611"/>
      <c r="CK199" s="611"/>
      <c r="CL199" s="611"/>
      <c r="CM199" s="611"/>
      <c r="CN199" s="611"/>
    </row>
    <row r="200" spans="15:92" s="41" customFormat="1" x14ac:dyDescent="0.2">
      <c r="O200" s="75"/>
      <c r="P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BU200" s="96"/>
      <c r="CG200" s="611"/>
      <c r="CH200" s="611"/>
      <c r="CI200" s="611"/>
      <c r="CJ200" s="611"/>
      <c r="CK200" s="611"/>
      <c r="CL200" s="611"/>
      <c r="CM200" s="611"/>
      <c r="CN200" s="611"/>
    </row>
    <row r="201" spans="15:92" s="41" customFormat="1" x14ac:dyDescent="0.2">
      <c r="O201" s="75"/>
      <c r="P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BU201" s="96"/>
      <c r="CG201" s="611"/>
      <c r="CH201" s="611"/>
      <c r="CI201" s="611"/>
      <c r="CJ201" s="611"/>
      <c r="CK201" s="611"/>
      <c r="CL201" s="611"/>
      <c r="CM201" s="611"/>
      <c r="CN201" s="611"/>
    </row>
    <row r="202" spans="15:92" s="41" customFormat="1" x14ac:dyDescent="0.2">
      <c r="O202" s="75"/>
      <c r="P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BU202" s="96"/>
      <c r="CG202" s="611"/>
      <c r="CH202" s="611"/>
      <c r="CI202" s="611"/>
      <c r="CJ202" s="611"/>
      <c r="CK202" s="611"/>
      <c r="CL202" s="611"/>
      <c r="CM202" s="611"/>
      <c r="CN202" s="611"/>
    </row>
    <row r="203" spans="15:92" s="41" customFormat="1" x14ac:dyDescent="0.2">
      <c r="O203" s="75"/>
      <c r="P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BU203" s="96"/>
      <c r="CG203" s="611"/>
      <c r="CH203" s="611"/>
      <c r="CI203" s="611"/>
      <c r="CJ203" s="611"/>
      <c r="CK203" s="611"/>
      <c r="CL203" s="611"/>
      <c r="CM203" s="611"/>
      <c r="CN203" s="611"/>
    </row>
    <row r="204" spans="15:92" s="41" customFormat="1" x14ac:dyDescent="0.2">
      <c r="O204" s="75"/>
      <c r="P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BU204" s="96"/>
      <c r="CG204" s="611"/>
      <c r="CH204" s="611"/>
      <c r="CI204" s="611"/>
      <c r="CJ204" s="611"/>
      <c r="CK204" s="611"/>
      <c r="CL204" s="611"/>
      <c r="CM204" s="611"/>
      <c r="CN204" s="611"/>
    </row>
    <row r="205" spans="15:92" s="41" customFormat="1" x14ac:dyDescent="0.2">
      <c r="O205" s="75"/>
      <c r="P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BU205" s="96"/>
      <c r="CG205" s="611"/>
      <c r="CH205" s="611"/>
      <c r="CI205" s="611"/>
      <c r="CJ205" s="611"/>
      <c r="CK205" s="611"/>
      <c r="CL205" s="611"/>
      <c r="CM205" s="611"/>
      <c r="CN205" s="611"/>
    </row>
    <row r="206" spans="15:92" s="41" customFormat="1" x14ac:dyDescent="0.2">
      <c r="O206" s="75"/>
      <c r="P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BU206" s="96"/>
      <c r="CG206" s="611"/>
      <c r="CH206" s="611"/>
      <c r="CI206" s="611"/>
      <c r="CJ206" s="611"/>
      <c r="CK206" s="611"/>
      <c r="CL206" s="611"/>
      <c r="CM206" s="611"/>
      <c r="CN206" s="611"/>
    </row>
    <row r="207" spans="15:92" s="41" customFormat="1" x14ac:dyDescent="0.2">
      <c r="O207" s="75"/>
      <c r="P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BU207" s="96"/>
      <c r="CG207" s="611"/>
      <c r="CH207" s="611"/>
      <c r="CI207" s="611"/>
      <c r="CJ207" s="611"/>
      <c r="CK207" s="611"/>
      <c r="CL207" s="611"/>
      <c r="CM207" s="611"/>
      <c r="CN207" s="611"/>
    </row>
    <row r="208" spans="15:92" s="41" customFormat="1" x14ac:dyDescent="0.2">
      <c r="O208" s="75"/>
      <c r="P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BU208" s="96"/>
      <c r="CG208" s="611"/>
      <c r="CH208" s="611"/>
      <c r="CI208" s="611"/>
      <c r="CJ208" s="611"/>
      <c r="CK208" s="611"/>
      <c r="CL208" s="611"/>
      <c r="CM208" s="611"/>
      <c r="CN208" s="611"/>
    </row>
    <row r="209" spans="15:92" s="41" customFormat="1" x14ac:dyDescent="0.2">
      <c r="O209" s="75"/>
      <c r="P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BU209" s="96"/>
      <c r="CG209" s="611"/>
      <c r="CH209" s="611"/>
      <c r="CI209" s="611"/>
      <c r="CJ209" s="611"/>
      <c r="CK209" s="611"/>
      <c r="CL209" s="611"/>
      <c r="CM209" s="611"/>
      <c r="CN209" s="611"/>
    </row>
    <row r="210" spans="15:92" s="41" customFormat="1" x14ac:dyDescent="0.2">
      <c r="O210" s="75"/>
      <c r="P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BU210" s="96"/>
      <c r="CG210" s="611"/>
      <c r="CH210" s="611"/>
      <c r="CI210" s="611"/>
      <c r="CJ210" s="611"/>
      <c r="CK210" s="611"/>
      <c r="CL210" s="611"/>
      <c r="CM210" s="611"/>
      <c r="CN210" s="611"/>
    </row>
    <row r="211" spans="15:92" s="41" customFormat="1" x14ac:dyDescent="0.2">
      <c r="O211" s="75"/>
      <c r="P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BU211" s="96"/>
      <c r="CG211" s="611"/>
      <c r="CH211" s="611"/>
      <c r="CI211" s="611"/>
      <c r="CJ211" s="611"/>
      <c r="CK211" s="611"/>
      <c r="CL211" s="611"/>
      <c r="CM211" s="611"/>
      <c r="CN211" s="611"/>
    </row>
    <row r="212" spans="15:92" s="41" customFormat="1" x14ac:dyDescent="0.2">
      <c r="O212" s="75"/>
      <c r="P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BU212" s="96"/>
      <c r="CG212" s="611"/>
      <c r="CH212" s="611"/>
      <c r="CI212" s="611"/>
      <c r="CJ212" s="611"/>
      <c r="CK212" s="611"/>
      <c r="CL212" s="611"/>
      <c r="CM212" s="611"/>
      <c r="CN212" s="611"/>
    </row>
    <row r="213" spans="15:92" s="41" customFormat="1" x14ac:dyDescent="0.2">
      <c r="O213" s="75"/>
      <c r="P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BU213" s="96"/>
      <c r="CG213" s="611"/>
      <c r="CH213" s="611"/>
      <c r="CI213" s="611"/>
      <c r="CJ213" s="611"/>
      <c r="CK213" s="611"/>
      <c r="CL213" s="611"/>
      <c r="CM213" s="611"/>
      <c r="CN213" s="611"/>
    </row>
    <row r="214" spans="15:92" s="41" customFormat="1" x14ac:dyDescent="0.2">
      <c r="O214" s="75"/>
      <c r="P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BU214" s="96"/>
      <c r="CG214" s="611"/>
      <c r="CH214" s="611"/>
      <c r="CI214" s="611"/>
      <c r="CJ214" s="611"/>
      <c r="CK214" s="611"/>
      <c r="CL214" s="611"/>
      <c r="CM214" s="611"/>
      <c r="CN214" s="611"/>
    </row>
    <row r="215" spans="15:92" s="41" customFormat="1" x14ac:dyDescent="0.2">
      <c r="O215" s="75"/>
      <c r="P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BU215" s="96"/>
      <c r="CG215" s="611"/>
      <c r="CH215" s="611"/>
      <c r="CI215" s="611"/>
      <c r="CJ215" s="611"/>
      <c r="CK215" s="611"/>
      <c r="CL215" s="611"/>
      <c r="CM215" s="611"/>
      <c r="CN215" s="611"/>
    </row>
    <row r="216" spans="15:92" s="41" customFormat="1" x14ac:dyDescent="0.2">
      <c r="O216" s="75"/>
      <c r="P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BU216" s="96"/>
      <c r="CG216" s="611"/>
      <c r="CH216" s="611"/>
      <c r="CI216" s="611"/>
      <c r="CJ216" s="611"/>
      <c r="CK216" s="611"/>
      <c r="CL216" s="611"/>
      <c r="CM216" s="611"/>
      <c r="CN216" s="611"/>
    </row>
    <row r="217" spans="15:92" s="41" customFormat="1" x14ac:dyDescent="0.2">
      <c r="O217" s="75"/>
      <c r="P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BU217" s="96"/>
      <c r="CG217" s="611"/>
      <c r="CH217" s="611"/>
      <c r="CI217" s="611"/>
      <c r="CJ217" s="611"/>
      <c r="CK217" s="611"/>
      <c r="CL217" s="611"/>
      <c r="CM217" s="611"/>
      <c r="CN217" s="611"/>
    </row>
    <row r="218" spans="15:92" s="41" customFormat="1" x14ac:dyDescent="0.2">
      <c r="O218" s="75"/>
      <c r="P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BU218" s="96"/>
      <c r="CG218" s="611"/>
      <c r="CH218" s="611"/>
      <c r="CI218" s="611"/>
      <c r="CJ218" s="611"/>
      <c r="CK218" s="611"/>
      <c r="CL218" s="611"/>
      <c r="CM218" s="611"/>
      <c r="CN218" s="611"/>
    </row>
    <row r="219" spans="15:92" s="41" customFormat="1" x14ac:dyDescent="0.2">
      <c r="O219" s="75"/>
      <c r="P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BU219" s="96"/>
      <c r="CG219" s="611"/>
      <c r="CH219" s="611"/>
      <c r="CI219" s="611"/>
      <c r="CJ219" s="611"/>
      <c r="CK219" s="611"/>
      <c r="CL219" s="611"/>
      <c r="CM219" s="611"/>
      <c r="CN219" s="611"/>
    </row>
    <row r="220" spans="15:92" s="41" customFormat="1" x14ac:dyDescent="0.2">
      <c r="O220" s="75"/>
      <c r="P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BU220" s="96"/>
      <c r="CG220" s="611"/>
      <c r="CH220" s="611"/>
      <c r="CI220" s="611"/>
      <c r="CJ220" s="611"/>
      <c r="CK220" s="611"/>
      <c r="CL220" s="611"/>
      <c r="CM220" s="611"/>
      <c r="CN220" s="611"/>
    </row>
    <row r="221" spans="15:92" s="41" customFormat="1" x14ac:dyDescent="0.2">
      <c r="O221" s="75"/>
      <c r="P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BU221" s="96"/>
      <c r="CG221" s="611"/>
      <c r="CH221" s="611"/>
      <c r="CI221" s="611"/>
      <c r="CJ221" s="611"/>
      <c r="CK221" s="611"/>
      <c r="CL221" s="611"/>
      <c r="CM221" s="611"/>
      <c r="CN221" s="611"/>
    </row>
    <row r="222" spans="15:92" s="41" customFormat="1" x14ac:dyDescent="0.2">
      <c r="O222" s="75"/>
      <c r="P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BU222" s="96"/>
      <c r="CG222" s="611"/>
      <c r="CH222" s="611"/>
      <c r="CI222" s="611"/>
      <c r="CJ222" s="611"/>
      <c r="CK222" s="611"/>
      <c r="CL222" s="611"/>
      <c r="CM222" s="611"/>
      <c r="CN222" s="611"/>
    </row>
    <row r="223" spans="15:92" s="41" customFormat="1" x14ac:dyDescent="0.2">
      <c r="O223" s="75"/>
      <c r="P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BU223" s="96"/>
      <c r="CG223" s="611"/>
      <c r="CH223" s="611"/>
      <c r="CI223" s="611"/>
      <c r="CJ223" s="611"/>
      <c r="CK223" s="611"/>
      <c r="CL223" s="611"/>
      <c r="CM223" s="611"/>
      <c r="CN223" s="611"/>
    </row>
    <row r="224" spans="15:92" s="41" customFormat="1" x14ac:dyDescent="0.2">
      <c r="O224" s="75"/>
      <c r="P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BU224" s="96"/>
      <c r="CG224" s="611"/>
      <c r="CH224" s="611"/>
      <c r="CI224" s="611"/>
      <c r="CJ224" s="611"/>
      <c r="CK224" s="611"/>
      <c r="CL224" s="611"/>
      <c r="CM224" s="611"/>
      <c r="CN224" s="611"/>
    </row>
    <row r="225" spans="15:92" s="41" customFormat="1" x14ac:dyDescent="0.2">
      <c r="O225" s="75"/>
      <c r="P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BU225" s="96"/>
      <c r="CG225" s="611"/>
      <c r="CH225" s="611"/>
      <c r="CI225" s="611"/>
      <c r="CJ225" s="611"/>
      <c r="CK225" s="611"/>
      <c r="CL225" s="611"/>
      <c r="CM225" s="611"/>
      <c r="CN225" s="611"/>
    </row>
    <row r="226" spans="15:92" s="41" customFormat="1" x14ac:dyDescent="0.2">
      <c r="O226" s="75"/>
      <c r="P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BU226" s="96"/>
      <c r="CG226" s="611"/>
      <c r="CH226" s="611"/>
      <c r="CI226" s="611"/>
      <c r="CJ226" s="611"/>
      <c r="CK226" s="611"/>
      <c r="CL226" s="611"/>
      <c r="CM226" s="611"/>
      <c r="CN226" s="611"/>
    </row>
    <row r="227" spans="15:92" s="41" customFormat="1" x14ac:dyDescent="0.2">
      <c r="O227" s="75"/>
      <c r="P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BU227" s="96"/>
      <c r="CG227" s="611"/>
      <c r="CH227" s="611"/>
      <c r="CI227" s="611"/>
      <c r="CJ227" s="611"/>
      <c r="CK227" s="611"/>
      <c r="CL227" s="611"/>
      <c r="CM227" s="611"/>
      <c r="CN227" s="611"/>
    </row>
    <row r="228" spans="15:92" s="41" customFormat="1" x14ac:dyDescent="0.2">
      <c r="O228" s="75"/>
      <c r="P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BU228" s="96"/>
      <c r="CG228" s="611"/>
      <c r="CH228" s="611"/>
      <c r="CI228" s="611"/>
      <c r="CJ228" s="611"/>
      <c r="CK228" s="611"/>
      <c r="CL228" s="611"/>
      <c r="CM228" s="611"/>
      <c r="CN228" s="611"/>
    </row>
    <row r="229" spans="15:92" s="41" customFormat="1" x14ac:dyDescent="0.2">
      <c r="O229" s="75"/>
      <c r="P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BU229" s="96"/>
      <c r="CG229" s="611"/>
      <c r="CH229" s="611"/>
      <c r="CI229" s="611"/>
      <c r="CJ229" s="611"/>
      <c r="CK229" s="611"/>
      <c r="CL229" s="611"/>
      <c r="CM229" s="611"/>
      <c r="CN229" s="611"/>
    </row>
    <row r="230" spans="15:92" s="41" customFormat="1" x14ac:dyDescent="0.2">
      <c r="O230" s="75"/>
      <c r="P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BU230" s="96"/>
      <c r="CG230" s="611"/>
      <c r="CH230" s="611"/>
      <c r="CI230" s="611"/>
      <c r="CJ230" s="611"/>
      <c r="CK230" s="611"/>
      <c r="CL230" s="611"/>
      <c r="CM230" s="611"/>
      <c r="CN230" s="611"/>
    </row>
    <row r="231" spans="15:92" s="41" customFormat="1" x14ac:dyDescent="0.2">
      <c r="O231" s="75"/>
      <c r="P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BU231" s="96"/>
      <c r="CG231" s="611"/>
      <c r="CH231" s="611"/>
      <c r="CI231" s="611"/>
      <c r="CJ231" s="611"/>
      <c r="CK231" s="611"/>
      <c r="CL231" s="611"/>
      <c r="CM231" s="611"/>
      <c r="CN231" s="611"/>
    </row>
    <row r="232" spans="15:92" s="41" customFormat="1" x14ac:dyDescent="0.2">
      <c r="O232" s="75"/>
      <c r="P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BU232" s="96"/>
      <c r="CG232" s="611"/>
      <c r="CH232" s="611"/>
      <c r="CI232" s="611"/>
      <c r="CJ232" s="611"/>
      <c r="CK232" s="611"/>
      <c r="CL232" s="611"/>
      <c r="CM232" s="611"/>
      <c r="CN232" s="611"/>
    </row>
    <row r="233" spans="15:92" s="41" customFormat="1" x14ac:dyDescent="0.2">
      <c r="O233" s="75"/>
      <c r="P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BU233" s="96"/>
      <c r="CG233" s="611"/>
      <c r="CH233" s="611"/>
      <c r="CI233" s="611"/>
      <c r="CJ233" s="611"/>
      <c r="CK233" s="611"/>
      <c r="CL233" s="611"/>
      <c r="CM233" s="611"/>
      <c r="CN233" s="611"/>
    </row>
    <row r="234" spans="15:92" s="41" customFormat="1" x14ac:dyDescent="0.2">
      <c r="O234" s="75"/>
      <c r="P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BU234" s="96"/>
      <c r="CG234" s="611"/>
      <c r="CH234" s="611"/>
      <c r="CI234" s="611"/>
      <c r="CJ234" s="611"/>
      <c r="CK234" s="611"/>
      <c r="CL234" s="611"/>
      <c r="CM234" s="611"/>
      <c r="CN234" s="611"/>
    </row>
    <row r="235" spans="15:92" s="41" customFormat="1" x14ac:dyDescent="0.2">
      <c r="O235" s="75"/>
      <c r="P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BU235" s="96"/>
      <c r="CG235" s="611"/>
      <c r="CH235" s="611"/>
      <c r="CI235" s="611"/>
      <c r="CJ235" s="611"/>
      <c r="CK235" s="611"/>
      <c r="CL235" s="611"/>
      <c r="CM235" s="611"/>
      <c r="CN235" s="611"/>
    </row>
    <row r="236" spans="15:92" s="41" customFormat="1" x14ac:dyDescent="0.2">
      <c r="O236" s="75"/>
      <c r="P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BU236" s="96"/>
      <c r="CG236" s="611"/>
      <c r="CH236" s="611"/>
      <c r="CI236" s="611"/>
      <c r="CJ236" s="611"/>
      <c r="CK236" s="611"/>
      <c r="CL236" s="611"/>
      <c r="CM236" s="611"/>
      <c r="CN236" s="611"/>
    </row>
    <row r="237" spans="15:92" s="41" customFormat="1" x14ac:dyDescent="0.2">
      <c r="O237" s="75"/>
      <c r="P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BU237" s="96"/>
      <c r="CG237" s="611"/>
      <c r="CH237" s="611"/>
      <c r="CI237" s="611"/>
      <c r="CJ237" s="611"/>
      <c r="CK237" s="611"/>
      <c r="CL237" s="611"/>
      <c r="CM237" s="611"/>
      <c r="CN237" s="611"/>
    </row>
    <row r="238" spans="15:92" s="41" customFormat="1" x14ac:dyDescent="0.2">
      <c r="O238" s="75"/>
      <c r="P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BU238" s="96"/>
      <c r="CG238" s="611"/>
      <c r="CH238" s="611"/>
      <c r="CI238" s="611"/>
      <c r="CJ238" s="611"/>
      <c r="CK238" s="611"/>
      <c r="CL238" s="611"/>
      <c r="CM238" s="611"/>
      <c r="CN238" s="611"/>
    </row>
    <row r="239" spans="15:92" s="41" customFormat="1" x14ac:dyDescent="0.2">
      <c r="O239" s="75"/>
      <c r="P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BU239" s="96"/>
      <c r="CG239" s="611"/>
      <c r="CH239" s="611"/>
      <c r="CI239" s="611"/>
      <c r="CJ239" s="611"/>
      <c r="CK239" s="611"/>
      <c r="CL239" s="611"/>
      <c r="CM239" s="611"/>
      <c r="CN239" s="611"/>
    </row>
    <row r="240" spans="15:92" s="41" customFormat="1" x14ac:dyDescent="0.2">
      <c r="O240" s="75"/>
      <c r="P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BU240" s="96"/>
      <c r="CG240" s="611"/>
      <c r="CH240" s="611"/>
      <c r="CI240" s="611"/>
      <c r="CJ240" s="611"/>
      <c r="CK240" s="611"/>
      <c r="CL240" s="611"/>
      <c r="CM240" s="611"/>
      <c r="CN240" s="611"/>
    </row>
    <row r="241" spans="15:92" s="41" customFormat="1" x14ac:dyDescent="0.2">
      <c r="O241" s="75"/>
      <c r="P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BU241" s="96"/>
      <c r="CG241" s="611"/>
      <c r="CH241" s="611"/>
      <c r="CI241" s="611"/>
      <c r="CJ241" s="611"/>
      <c r="CK241" s="611"/>
      <c r="CL241" s="611"/>
      <c r="CM241" s="611"/>
      <c r="CN241" s="611"/>
    </row>
    <row r="242" spans="15:92" s="41" customFormat="1" x14ac:dyDescent="0.2">
      <c r="O242" s="75"/>
      <c r="P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BU242" s="96"/>
      <c r="CG242" s="611"/>
      <c r="CH242" s="611"/>
      <c r="CI242" s="611"/>
      <c r="CJ242" s="611"/>
      <c r="CK242" s="611"/>
      <c r="CL242" s="611"/>
      <c r="CM242" s="611"/>
      <c r="CN242" s="611"/>
    </row>
    <row r="243" spans="15:92" s="41" customFormat="1" x14ac:dyDescent="0.2">
      <c r="O243" s="75"/>
      <c r="P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BU243" s="96"/>
      <c r="CG243" s="611"/>
      <c r="CH243" s="611"/>
      <c r="CI243" s="611"/>
      <c r="CJ243" s="611"/>
      <c r="CK243" s="611"/>
      <c r="CL243" s="611"/>
      <c r="CM243" s="611"/>
      <c r="CN243" s="611"/>
    </row>
    <row r="244" spans="15:92" s="41" customFormat="1" x14ac:dyDescent="0.2">
      <c r="O244" s="75"/>
      <c r="P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BU244" s="96"/>
      <c r="CG244" s="611"/>
      <c r="CH244" s="611"/>
      <c r="CI244" s="611"/>
      <c r="CJ244" s="611"/>
      <c r="CK244" s="611"/>
      <c r="CL244" s="611"/>
      <c r="CM244" s="611"/>
      <c r="CN244" s="611"/>
    </row>
    <row r="245" spans="15:92" s="41" customFormat="1" x14ac:dyDescent="0.2">
      <c r="O245" s="75"/>
      <c r="P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BU245" s="96"/>
      <c r="CG245" s="611"/>
      <c r="CH245" s="611"/>
      <c r="CI245" s="611"/>
      <c r="CJ245" s="611"/>
      <c r="CK245" s="611"/>
      <c r="CL245" s="611"/>
      <c r="CM245" s="611"/>
      <c r="CN245" s="611"/>
    </row>
    <row r="246" spans="15:92" s="41" customFormat="1" x14ac:dyDescent="0.2">
      <c r="O246" s="75"/>
      <c r="P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BU246" s="96"/>
      <c r="CG246" s="611"/>
      <c r="CH246" s="611"/>
      <c r="CI246" s="611"/>
      <c r="CJ246" s="611"/>
      <c r="CK246" s="611"/>
      <c r="CL246" s="611"/>
      <c r="CM246" s="611"/>
      <c r="CN246" s="611"/>
    </row>
    <row r="247" spans="15:92" s="41" customFormat="1" x14ac:dyDescent="0.2">
      <c r="O247" s="75"/>
      <c r="P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BU247" s="96"/>
      <c r="CG247" s="611"/>
      <c r="CH247" s="611"/>
      <c r="CI247" s="611"/>
      <c r="CJ247" s="611"/>
      <c r="CK247" s="611"/>
      <c r="CL247" s="611"/>
      <c r="CM247" s="611"/>
      <c r="CN247" s="611"/>
    </row>
    <row r="248" spans="15:92" s="41" customFormat="1" x14ac:dyDescent="0.2">
      <c r="O248" s="75"/>
      <c r="P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BU248" s="96"/>
      <c r="CG248" s="611"/>
      <c r="CH248" s="611"/>
      <c r="CI248" s="611"/>
      <c r="CJ248" s="611"/>
      <c r="CK248" s="611"/>
      <c r="CL248" s="611"/>
      <c r="CM248" s="611"/>
      <c r="CN248" s="611"/>
    </row>
    <row r="249" spans="15:92" s="41" customFormat="1" x14ac:dyDescent="0.2">
      <c r="O249" s="75"/>
      <c r="P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BU249" s="96"/>
      <c r="CG249" s="611"/>
      <c r="CH249" s="611"/>
      <c r="CI249" s="611"/>
      <c r="CJ249" s="611"/>
      <c r="CK249" s="611"/>
      <c r="CL249" s="611"/>
      <c r="CM249" s="611"/>
      <c r="CN249" s="611"/>
    </row>
    <row r="250" spans="15:92" s="41" customFormat="1" x14ac:dyDescent="0.2">
      <c r="O250" s="75"/>
      <c r="P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BU250" s="96"/>
      <c r="CG250" s="611"/>
      <c r="CH250" s="611"/>
      <c r="CI250" s="611"/>
      <c r="CJ250" s="611"/>
      <c r="CK250" s="611"/>
      <c r="CL250" s="611"/>
      <c r="CM250" s="611"/>
      <c r="CN250" s="611"/>
    </row>
    <row r="251" spans="15:92" s="41" customFormat="1" x14ac:dyDescent="0.2">
      <c r="O251" s="75"/>
      <c r="P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BU251" s="96"/>
      <c r="CG251" s="611"/>
      <c r="CH251" s="611"/>
      <c r="CI251" s="611"/>
      <c r="CJ251" s="611"/>
      <c r="CK251" s="611"/>
      <c r="CL251" s="611"/>
      <c r="CM251" s="611"/>
      <c r="CN251" s="611"/>
    </row>
    <row r="252" spans="15:92" s="41" customFormat="1" x14ac:dyDescent="0.2">
      <c r="O252" s="75"/>
      <c r="P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BU252" s="96"/>
      <c r="CG252" s="611"/>
      <c r="CH252" s="611"/>
      <c r="CI252" s="611"/>
      <c r="CJ252" s="611"/>
      <c r="CK252" s="611"/>
      <c r="CL252" s="611"/>
      <c r="CM252" s="611"/>
      <c r="CN252" s="611"/>
    </row>
    <row r="253" spans="15:92" s="41" customFormat="1" x14ac:dyDescent="0.2">
      <c r="O253" s="75"/>
      <c r="P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BU253" s="96"/>
      <c r="CG253" s="611"/>
      <c r="CH253" s="611"/>
      <c r="CI253" s="611"/>
      <c r="CJ253" s="611"/>
      <c r="CK253" s="611"/>
      <c r="CL253" s="611"/>
      <c r="CM253" s="611"/>
      <c r="CN253" s="611"/>
    </row>
    <row r="254" spans="15:92" s="41" customFormat="1" x14ac:dyDescent="0.2">
      <c r="O254" s="75"/>
      <c r="P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BU254" s="96"/>
      <c r="CG254" s="611"/>
      <c r="CH254" s="611"/>
      <c r="CI254" s="611"/>
      <c r="CJ254" s="611"/>
      <c r="CK254" s="611"/>
      <c r="CL254" s="611"/>
      <c r="CM254" s="611"/>
      <c r="CN254" s="611"/>
    </row>
    <row r="255" spans="15:92" s="41" customFormat="1" x14ac:dyDescent="0.2">
      <c r="O255" s="75"/>
      <c r="P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BU255" s="96"/>
      <c r="CG255" s="611"/>
      <c r="CH255" s="611"/>
      <c r="CI255" s="611"/>
      <c r="CJ255" s="611"/>
      <c r="CK255" s="611"/>
      <c r="CL255" s="611"/>
      <c r="CM255" s="611"/>
      <c r="CN255" s="611"/>
    </row>
    <row r="256" spans="15:92" s="41" customFormat="1" x14ac:dyDescent="0.2">
      <c r="O256" s="75"/>
      <c r="P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BU256" s="96"/>
      <c r="CG256" s="611"/>
      <c r="CH256" s="611"/>
      <c r="CI256" s="611"/>
      <c r="CJ256" s="611"/>
      <c r="CK256" s="611"/>
      <c r="CL256" s="611"/>
      <c r="CM256" s="611"/>
      <c r="CN256" s="611"/>
    </row>
    <row r="257" spans="15:92" s="41" customFormat="1" x14ac:dyDescent="0.2">
      <c r="O257" s="75"/>
      <c r="P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BU257" s="96"/>
      <c r="CG257" s="611"/>
      <c r="CH257" s="611"/>
      <c r="CI257" s="611"/>
      <c r="CJ257" s="611"/>
      <c r="CK257" s="611"/>
      <c r="CL257" s="611"/>
      <c r="CM257" s="611"/>
      <c r="CN257" s="611"/>
    </row>
    <row r="258" spans="15:92" s="41" customFormat="1" x14ac:dyDescent="0.2">
      <c r="O258" s="75"/>
      <c r="P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BU258" s="96"/>
      <c r="CG258" s="611"/>
      <c r="CH258" s="611"/>
      <c r="CI258" s="611"/>
      <c r="CJ258" s="611"/>
      <c r="CK258" s="611"/>
      <c r="CL258" s="611"/>
      <c r="CM258" s="611"/>
      <c r="CN258" s="611"/>
    </row>
    <row r="259" spans="15:92" s="41" customFormat="1" x14ac:dyDescent="0.2">
      <c r="O259" s="75"/>
      <c r="P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BU259" s="96"/>
      <c r="CG259" s="611"/>
      <c r="CH259" s="611"/>
      <c r="CI259" s="611"/>
      <c r="CJ259" s="611"/>
      <c r="CK259" s="611"/>
      <c r="CL259" s="611"/>
      <c r="CM259" s="611"/>
      <c r="CN259" s="611"/>
    </row>
    <row r="260" spans="15:92" s="41" customFormat="1" x14ac:dyDescent="0.2">
      <c r="O260" s="75"/>
      <c r="P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BU260" s="96"/>
      <c r="CG260" s="611"/>
      <c r="CH260" s="611"/>
      <c r="CI260" s="611"/>
      <c r="CJ260" s="611"/>
      <c r="CK260" s="611"/>
      <c r="CL260" s="611"/>
      <c r="CM260" s="611"/>
      <c r="CN260" s="611"/>
    </row>
    <row r="261" spans="15:92" s="41" customFormat="1" x14ac:dyDescent="0.2">
      <c r="O261" s="75"/>
      <c r="P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BU261" s="96"/>
      <c r="CG261" s="611"/>
      <c r="CH261" s="611"/>
      <c r="CI261" s="611"/>
      <c r="CJ261" s="611"/>
      <c r="CK261" s="611"/>
      <c r="CL261" s="611"/>
      <c r="CM261" s="611"/>
      <c r="CN261" s="611"/>
    </row>
    <row r="262" spans="15:92" s="41" customFormat="1" x14ac:dyDescent="0.2">
      <c r="O262" s="75"/>
      <c r="P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BU262" s="96"/>
      <c r="CG262" s="611"/>
      <c r="CH262" s="611"/>
      <c r="CI262" s="611"/>
      <c r="CJ262" s="611"/>
      <c r="CK262" s="611"/>
      <c r="CL262" s="611"/>
      <c r="CM262" s="611"/>
      <c r="CN262" s="611"/>
    </row>
    <row r="263" spans="15:92" s="41" customFormat="1" x14ac:dyDescent="0.2">
      <c r="O263" s="75"/>
      <c r="P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BU263" s="96"/>
      <c r="CG263" s="611"/>
      <c r="CH263" s="611"/>
      <c r="CI263" s="611"/>
      <c r="CJ263" s="611"/>
      <c r="CK263" s="611"/>
      <c r="CL263" s="611"/>
      <c r="CM263" s="611"/>
      <c r="CN263" s="611"/>
    </row>
    <row r="264" spans="15:92" s="41" customFormat="1" x14ac:dyDescent="0.2">
      <c r="O264" s="75"/>
      <c r="P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BU264" s="96"/>
      <c r="CG264" s="611"/>
      <c r="CH264" s="611"/>
      <c r="CI264" s="611"/>
      <c r="CJ264" s="611"/>
      <c r="CK264" s="611"/>
      <c r="CL264" s="611"/>
      <c r="CM264" s="611"/>
      <c r="CN264" s="611"/>
    </row>
    <row r="265" spans="15:92" s="41" customFormat="1" x14ac:dyDescent="0.2">
      <c r="O265" s="75"/>
      <c r="P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BU265" s="96"/>
      <c r="CG265" s="611"/>
      <c r="CH265" s="611"/>
      <c r="CI265" s="611"/>
      <c r="CJ265" s="611"/>
      <c r="CK265" s="611"/>
      <c r="CL265" s="611"/>
      <c r="CM265" s="611"/>
      <c r="CN265" s="611"/>
    </row>
    <row r="266" spans="15:92" s="41" customFormat="1" x14ac:dyDescent="0.2">
      <c r="O266" s="75"/>
      <c r="P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BU266" s="96"/>
      <c r="CG266" s="611"/>
      <c r="CH266" s="611"/>
      <c r="CI266" s="611"/>
      <c r="CJ266" s="611"/>
      <c r="CK266" s="611"/>
      <c r="CL266" s="611"/>
      <c r="CM266" s="611"/>
      <c r="CN266" s="611"/>
    </row>
    <row r="267" spans="15:92" s="41" customFormat="1" x14ac:dyDescent="0.2">
      <c r="O267" s="75"/>
      <c r="P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BU267" s="96"/>
      <c r="CG267" s="611"/>
      <c r="CH267" s="611"/>
      <c r="CI267" s="611"/>
      <c r="CJ267" s="611"/>
      <c r="CK267" s="611"/>
      <c r="CL267" s="611"/>
      <c r="CM267" s="611"/>
      <c r="CN267" s="611"/>
    </row>
    <row r="268" spans="15:92" s="41" customFormat="1" x14ac:dyDescent="0.2">
      <c r="O268" s="75"/>
      <c r="P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BU268" s="96"/>
      <c r="CG268" s="611"/>
      <c r="CH268" s="611"/>
      <c r="CI268" s="611"/>
      <c r="CJ268" s="611"/>
      <c r="CK268" s="611"/>
      <c r="CL268" s="611"/>
      <c r="CM268" s="611"/>
      <c r="CN268" s="611"/>
    </row>
    <row r="269" spans="15:92" s="41" customFormat="1" x14ac:dyDescent="0.2">
      <c r="O269" s="75"/>
      <c r="P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BU269" s="96"/>
      <c r="CG269" s="611"/>
      <c r="CH269" s="611"/>
      <c r="CI269" s="611"/>
      <c r="CJ269" s="611"/>
      <c r="CK269" s="611"/>
      <c r="CL269" s="611"/>
      <c r="CM269" s="611"/>
      <c r="CN269" s="611"/>
    </row>
    <row r="270" spans="15:92" s="41" customFormat="1" x14ac:dyDescent="0.2">
      <c r="O270" s="75"/>
      <c r="P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BU270" s="96"/>
      <c r="CG270" s="611"/>
      <c r="CH270" s="611"/>
      <c r="CI270" s="611"/>
      <c r="CJ270" s="611"/>
      <c r="CK270" s="611"/>
      <c r="CL270" s="611"/>
      <c r="CM270" s="611"/>
      <c r="CN270" s="611"/>
    </row>
    <row r="271" spans="15:92" s="41" customFormat="1" x14ac:dyDescent="0.2">
      <c r="O271" s="75"/>
      <c r="P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BU271" s="96"/>
      <c r="CG271" s="611"/>
      <c r="CH271" s="611"/>
      <c r="CI271" s="611"/>
      <c r="CJ271" s="611"/>
      <c r="CK271" s="611"/>
      <c r="CL271" s="611"/>
      <c r="CM271" s="611"/>
      <c r="CN271" s="611"/>
    </row>
    <row r="272" spans="15:92" s="41" customFormat="1" x14ac:dyDescent="0.2">
      <c r="O272" s="75"/>
      <c r="P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BU272" s="96"/>
      <c r="CG272" s="611"/>
      <c r="CH272" s="611"/>
      <c r="CI272" s="611"/>
      <c r="CJ272" s="611"/>
      <c r="CK272" s="611"/>
      <c r="CL272" s="611"/>
      <c r="CM272" s="611"/>
      <c r="CN272" s="611"/>
    </row>
    <row r="273" spans="15:92" s="41" customFormat="1" x14ac:dyDescent="0.2">
      <c r="O273" s="75"/>
      <c r="P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BU273" s="96"/>
      <c r="CG273" s="611"/>
      <c r="CH273" s="611"/>
      <c r="CI273" s="611"/>
      <c r="CJ273" s="611"/>
      <c r="CK273" s="611"/>
      <c r="CL273" s="611"/>
      <c r="CM273" s="611"/>
      <c r="CN273" s="611"/>
    </row>
    <row r="274" spans="15:92" s="41" customFormat="1" x14ac:dyDescent="0.2">
      <c r="O274" s="75"/>
      <c r="P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BU274" s="96"/>
      <c r="CG274" s="611"/>
      <c r="CH274" s="611"/>
      <c r="CI274" s="611"/>
      <c r="CJ274" s="611"/>
      <c r="CK274" s="611"/>
      <c r="CL274" s="611"/>
      <c r="CM274" s="611"/>
      <c r="CN274" s="611"/>
    </row>
    <row r="275" spans="15:92" s="41" customFormat="1" x14ac:dyDescent="0.2">
      <c r="O275" s="75"/>
      <c r="P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BU275" s="96"/>
      <c r="CG275" s="611"/>
      <c r="CH275" s="611"/>
      <c r="CI275" s="611"/>
      <c r="CJ275" s="611"/>
      <c r="CK275" s="611"/>
      <c r="CL275" s="611"/>
      <c r="CM275" s="611"/>
      <c r="CN275" s="611"/>
    </row>
    <row r="276" spans="15:92" s="41" customFormat="1" x14ac:dyDescent="0.2">
      <c r="O276" s="75"/>
      <c r="P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BU276" s="96"/>
      <c r="CG276" s="611"/>
      <c r="CH276" s="611"/>
      <c r="CI276" s="611"/>
      <c r="CJ276" s="611"/>
      <c r="CK276" s="611"/>
      <c r="CL276" s="611"/>
      <c r="CM276" s="611"/>
      <c r="CN276" s="611"/>
    </row>
    <row r="277" spans="15:92" s="41" customFormat="1" x14ac:dyDescent="0.2">
      <c r="O277" s="75"/>
      <c r="P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BU277" s="96"/>
      <c r="CG277" s="611"/>
      <c r="CH277" s="611"/>
      <c r="CI277" s="611"/>
      <c r="CJ277" s="611"/>
      <c r="CK277" s="611"/>
      <c r="CL277" s="611"/>
      <c r="CM277" s="611"/>
      <c r="CN277" s="611"/>
    </row>
    <row r="278" spans="15:92" s="41" customFormat="1" x14ac:dyDescent="0.2">
      <c r="O278" s="75"/>
      <c r="P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BU278" s="96"/>
      <c r="CG278" s="611"/>
      <c r="CH278" s="611"/>
      <c r="CI278" s="611"/>
      <c r="CJ278" s="611"/>
      <c r="CK278" s="611"/>
      <c r="CL278" s="611"/>
      <c r="CM278" s="611"/>
      <c r="CN278" s="611"/>
    </row>
    <row r="279" spans="15:92" s="41" customFormat="1" x14ac:dyDescent="0.2">
      <c r="O279" s="75"/>
      <c r="P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BU279" s="96"/>
      <c r="CG279" s="611"/>
      <c r="CH279" s="611"/>
      <c r="CI279" s="611"/>
      <c r="CJ279" s="611"/>
      <c r="CK279" s="611"/>
      <c r="CL279" s="611"/>
      <c r="CM279" s="611"/>
      <c r="CN279" s="611"/>
    </row>
    <row r="280" spans="15:92" s="41" customFormat="1" x14ac:dyDescent="0.2">
      <c r="O280" s="75"/>
      <c r="P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BU280" s="96"/>
      <c r="CG280" s="611"/>
      <c r="CH280" s="611"/>
      <c r="CI280" s="611"/>
      <c r="CJ280" s="611"/>
      <c r="CK280" s="611"/>
      <c r="CL280" s="611"/>
      <c r="CM280" s="611"/>
      <c r="CN280" s="611"/>
    </row>
    <row r="281" spans="15:92" s="41" customFormat="1" x14ac:dyDescent="0.2">
      <c r="O281" s="75"/>
      <c r="P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BU281" s="96"/>
      <c r="CG281" s="611"/>
      <c r="CH281" s="611"/>
      <c r="CI281" s="611"/>
      <c r="CJ281" s="611"/>
      <c r="CK281" s="611"/>
      <c r="CL281" s="611"/>
      <c r="CM281" s="611"/>
      <c r="CN281" s="611"/>
    </row>
    <row r="282" spans="15:92" s="41" customFormat="1" x14ac:dyDescent="0.2">
      <c r="O282" s="75"/>
      <c r="P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BU282" s="96"/>
      <c r="CG282" s="611"/>
      <c r="CH282" s="611"/>
      <c r="CI282" s="611"/>
      <c r="CJ282" s="611"/>
      <c r="CK282" s="611"/>
      <c r="CL282" s="611"/>
      <c r="CM282" s="611"/>
      <c r="CN282" s="611"/>
    </row>
    <row r="283" spans="15:92" s="41" customFormat="1" x14ac:dyDescent="0.2">
      <c r="O283" s="75"/>
      <c r="P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BU283" s="96"/>
      <c r="CG283" s="611"/>
      <c r="CH283" s="611"/>
      <c r="CI283" s="611"/>
      <c r="CJ283" s="611"/>
      <c r="CK283" s="611"/>
      <c r="CL283" s="611"/>
      <c r="CM283" s="611"/>
      <c r="CN283" s="611"/>
    </row>
    <row r="284" spans="15:92" s="41" customFormat="1" x14ac:dyDescent="0.2">
      <c r="O284" s="75"/>
      <c r="P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BU284" s="96"/>
      <c r="CG284" s="611"/>
      <c r="CH284" s="611"/>
      <c r="CI284" s="611"/>
      <c r="CJ284" s="611"/>
      <c r="CK284" s="611"/>
      <c r="CL284" s="611"/>
      <c r="CM284" s="611"/>
      <c r="CN284" s="611"/>
    </row>
    <row r="285" spans="15:92" s="41" customFormat="1" x14ac:dyDescent="0.2">
      <c r="O285" s="75"/>
      <c r="P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BU285" s="96"/>
      <c r="CG285" s="611"/>
      <c r="CH285" s="611"/>
      <c r="CI285" s="611"/>
      <c r="CJ285" s="611"/>
      <c r="CK285" s="611"/>
      <c r="CL285" s="611"/>
      <c r="CM285" s="611"/>
      <c r="CN285" s="611"/>
    </row>
    <row r="286" spans="15:92" s="41" customFormat="1" x14ac:dyDescent="0.2">
      <c r="O286" s="75"/>
      <c r="P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BU286" s="96"/>
      <c r="CG286" s="611"/>
      <c r="CH286" s="611"/>
      <c r="CI286" s="611"/>
      <c r="CJ286" s="611"/>
      <c r="CK286" s="611"/>
      <c r="CL286" s="611"/>
      <c r="CM286" s="611"/>
      <c r="CN286" s="611"/>
    </row>
    <row r="287" spans="15:92" s="41" customFormat="1" x14ac:dyDescent="0.2">
      <c r="O287" s="75"/>
      <c r="P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BU287" s="96"/>
      <c r="CG287" s="611"/>
      <c r="CH287" s="611"/>
      <c r="CI287" s="611"/>
      <c r="CJ287" s="611"/>
      <c r="CK287" s="611"/>
      <c r="CL287" s="611"/>
      <c r="CM287" s="611"/>
      <c r="CN287" s="611"/>
    </row>
    <row r="288" spans="15:92" s="41" customFormat="1" x14ac:dyDescent="0.2">
      <c r="O288" s="75"/>
      <c r="P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BU288" s="96"/>
      <c r="CG288" s="611"/>
      <c r="CH288" s="611"/>
      <c r="CI288" s="611"/>
      <c r="CJ288" s="611"/>
      <c r="CK288" s="611"/>
      <c r="CL288" s="611"/>
      <c r="CM288" s="611"/>
      <c r="CN288" s="611"/>
    </row>
    <row r="289" spans="15:92" s="41" customFormat="1" x14ac:dyDescent="0.2">
      <c r="O289" s="75"/>
      <c r="P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BU289" s="96"/>
      <c r="CG289" s="611"/>
      <c r="CH289" s="611"/>
      <c r="CI289" s="611"/>
      <c r="CJ289" s="611"/>
      <c r="CK289" s="611"/>
      <c r="CL289" s="611"/>
      <c r="CM289" s="611"/>
      <c r="CN289" s="611"/>
    </row>
    <row r="290" spans="15:92" s="41" customFormat="1" x14ac:dyDescent="0.2">
      <c r="O290" s="75"/>
      <c r="P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BU290" s="96"/>
      <c r="CG290" s="611"/>
      <c r="CH290" s="611"/>
      <c r="CI290" s="611"/>
      <c r="CJ290" s="611"/>
      <c r="CK290" s="611"/>
      <c r="CL290" s="611"/>
      <c r="CM290" s="611"/>
      <c r="CN290" s="611"/>
    </row>
    <row r="291" spans="15:92" s="41" customFormat="1" x14ac:dyDescent="0.2">
      <c r="O291" s="75"/>
      <c r="P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BU291" s="96"/>
      <c r="CG291" s="611"/>
      <c r="CH291" s="611"/>
      <c r="CI291" s="611"/>
      <c r="CJ291" s="611"/>
      <c r="CK291" s="611"/>
      <c r="CL291" s="611"/>
      <c r="CM291" s="611"/>
      <c r="CN291" s="611"/>
    </row>
    <row r="292" spans="15:92" s="41" customFormat="1" x14ac:dyDescent="0.2">
      <c r="O292" s="75"/>
      <c r="P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BU292" s="96"/>
      <c r="CG292" s="611"/>
      <c r="CH292" s="611"/>
      <c r="CI292" s="611"/>
      <c r="CJ292" s="611"/>
      <c r="CK292" s="611"/>
      <c r="CL292" s="611"/>
      <c r="CM292" s="611"/>
      <c r="CN292" s="611"/>
    </row>
    <row r="293" spans="15:92" s="41" customFormat="1" x14ac:dyDescent="0.2">
      <c r="O293" s="75"/>
      <c r="P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BU293" s="96"/>
      <c r="CG293" s="611"/>
      <c r="CH293" s="611"/>
      <c r="CI293" s="611"/>
      <c r="CJ293" s="611"/>
      <c r="CK293" s="611"/>
      <c r="CL293" s="611"/>
      <c r="CM293" s="611"/>
      <c r="CN293" s="611"/>
    </row>
    <row r="294" spans="15:92" s="41" customFormat="1" x14ac:dyDescent="0.2">
      <c r="O294" s="75"/>
      <c r="P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BU294" s="96"/>
      <c r="CG294" s="611"/>
      <c r="CH294" s="611"/>
      <c r="CI294" s="611"/>
      <c r="CJ294" s="611"/>
      <c r="CK294" s="611"/>
      <c r="CL294" s="611"/>
      <c r="CM294" s="611"/>
      <c r="CN294" s="611"/>
    </row>
    <row r="295" spans="15:92" s="41" customFormat="1" x14ac:dyDescent="0.2">
      <c r="O295" s="75"/>
      <c r="P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BU295" s="96"/>
      <c r="CG295" s="611"/>
      <c r="CH295" s="611"/>
      <c r="CI295" s="611"/>
      <c r="CJ295" s="611"/>
      <c r="CK295" s="611"/>
      <c r="CL295" s="611"/>
      <c r="CM295" s="611"/>
      <c r="CN295" s="611"/>
    </row>
    <row r="296" spans="15:92" s="41" customFormat="1" x14ac:dyDescent="0.2">
      <c r="O296" s="75"/>
      <c r="P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BU296" s="96"/>
      <c r="CG296" s="611"/>
      <c r="CH296" s="611"/>
      <c r="CI296" s="611"/>
      <c r="CJ296" s="611"/>
      <c r="CK296" s="611"/>
      <c r="CL296" s="611"/>
      <c r="CM296" s="611"/>
      <c r="CN296" s="611"/>
    </row>
    <row r="297" spans="15:92" s="41" customFormat="1" x14ac:dyDescent="0.2">
      <c r="O297" s="75"/>
      <c r="P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BU297" s="96"/>
      <c r="CG297" s="611"/>
      <c r="CH297" s="611"/>
      <c r="CI297" s="611"/>
      <c r="CJ297" s="611"/>
      <c r="CK297" s="611"/>
      <c r="CL297" s="611"/>
      <c r="CM297" s="611"/>
      <c r="CN297" s="611"/>
    </row>
    <row r="298" spans="15:92" s="41" customFormat="1" x14ac:dyDescent="0.2">
      <c r="O298" s="75"/>
      <c r="P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BU298" s="96"/>
      <c r="CG298" s="611"/>
      <c r="CH298" s="611"/>
      <c r="CI298" s="611"/>
      <c r="CJ298" s="611"/>
      <c r="CK298" s="611"/>
      <c r="CL298" s="611"/>
      <c r="CM298" s="611"/>
      <c r="CN298" s="611"/>
    </row>
    <row r="299" spans="15:92" s="41" customFormat="1" x14ac:dyDescent="0.2">
      <c r="O299" s="75"/>
      <c r="P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BU299" s="96"/>
      <c r="CG299" s="611"/>
      <c r="CH299" s="611"/>
      <c r="CI299" s="611"/>
      <c r="CJ299" s="611"/>
      <c r="CK299" s="611"/>
      <c r="CL299" s="611"/>
      <c r="CM299" s="611"/>
      <c r="CN299" s="611"/>
    </row>
    <row r="300" spans="15:92" s="41" customFormat="1" x14ac:dyDescent="0.2">
      <c r="O300" s="75"/>
      <c r="P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BU300" s="96"/>
      <c r="CG300" s="611"/>
      <c r="CH300" s="611"/>
      <c r="CI300" s="611"/>
      <c r="CJ300" s="611"/>
      <c r="CK300" s="611"/>
      <c r="CL300" s="611"/>
      <c r="CM300" s="611"/>
      <c r="CN300" s="611"/>
    </row>
    <row r="301" spans="15:92" s="41" customFormat="1" x14ac:dyDescent="0.2">
      <c r="O301" s="75"/>
      <c r="P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BU301" s="96"/>
      <c r="CG301" s="611"/>
      <c r="CH301" s="611"/>
      <c r="CI301" s="611"/>
      <c r="CJ301" s="611"/>
      <c r="CK301" s="611"/>
      <c r="CL301" s="611"/>
      <c r="CM301" s="611"/>
      <c r="CN301" s="611"/>
    </row>
    <row r="302" spans="15:92" s="41" customFormat="1" x14ac:dyDescent="0.2">
      <c r="O302" s="75"/>
      <c r="P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BU302" s="96"/>
      <c r="CG302" s="611"/>
      <c r="CH302" s="611"/>
      <c r="CI302" s="611"/>
      <c r="CJ302" s="611"/>
      <c r="CK302" s="611"/>
      <c r="CL302" s="611"/>
      <c r="CM302" s="611"/>
      <c r="CN302" s="611"/>
    </row>
    <row r="303" spans="15:92" s="41" customFormat="1" x14ac:dyDescent="0.2">
      <c r="O303" s="75"/>
      <c r="P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BU303" s="96"/>
      <c r="CG303" s="611"/>
      <c r="CH303" s="611"/>
      <c r="CI303" s="611"/>
      <c r="CJ303" s="611"/>
      <c r="CK303" s="611"/>
      <c r="CL303" s="611"/>
      <c r="CM303" s="611"/>
      <c r="CN303" s="611"/>
    </row>
    <row r="304" spans="15:92" s="41" customFormat="1" x14ac:dyDescent="0.2">
      <c r="O304" s="75"/>
      <c r="P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BU304" s="96"/>
      <c r="CG304" s="611"/>
      <c r="CH304" s="611"/>
      <c r="CI304" s="611"/>
      <c r="CJ304" s="611"/>
      <c r="CK304" s="611"/>
      <c r="CL304" s="611"/>
      <c r="CM304" s="611"/>
      <c r="CN304" s="611"/>
    </row>
    <row r="305" spans="15:92" s="41" customFormat="1" x14ac:dyDescent="0.2">
      <c r="O305" s="75"/>
      <c r="P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BU305" s="96"/>
      <c r="CG305" s="611"/>
      <c r="CH305" s="611"/>
      <c r="CI305" s="611"/>
      <c r="CJ305" s="611"/>
      <c r="CK305" s="611"/>
      <c r="CL305" s="611"/>
      <c r="CM305" s="611"/>
      <c r="CN305" s="611"/>
    </row>
    <row r="306" spans="15:92" s="41" customFormat="1" x14ac:dyDescent="0.2">
      <c r="O306" s="75"/>
      <c r="P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BU306" s="96"/>
      <c r="CG306" s="611"/>
      <c r="CH306" s="611"/>
      <c r="CI306" s="611"/>
      <c r="CJ306" s="611"/>
      <c r="CK306" s="611"/>
      <c r="CL306" s="611"/>
      <c r="CM306" s="611"/>
      <c r="CN306" s="611"/>
    </row>
    <row r="307" spans="15:92" s="41" customFormat="1" x14ac:dyDescent="0.2">
      <c r="O307" s="75"/>
      <c r="P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BU307" s="96"/>
      <c r="CG307" s="611"/>
      <c r="CH307" s="611"/>
      <c r="CI307" s="611"/>
      <c r="CJ307" s="611"/>
      <c r="CK307" s="611"/>
      <c r="CL307" s="611"/>
      <c r="CM307" s="611"/>
      <c r="CN307" s="611"/>
    </row>
    <row r="308" spans="15:92" s="41" customFormat="1" x14ac:dyDescent="0.2">
      <c r="O308" s="75"/>
      <c r="P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BU308" s="96"/>
      <c r="CG308" s="611"/>
      <c r="CH308" s="611"/>
      <c r="CI308" s="611"/>
      <c r="CJ308" s="611"/>
      <c r="CK308" s="611"/>
      <c r="CL308" s="611"/>
      <c r="CM308" s="611"/>
      <c r="CN308" s="611"/>
    </row>
    <row r="309" spans="15:92" s="41" customFormat="1" x14ac:dyDescent="0.2">
      <c r="O309" s="75"/>
      <c r="P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BU309" s="96"/>
      <c r="CG309" s="611"/>
      <c r="CH309" s="611"/>
      <c r="CI309" s="611"/>
      <c r="CJ309" s="611"/>
      <c r="CK309" s="611"/>
      <c r="CL309" s="611"/>
      <c r="CM309" s="611"/>
      <c r="CN309" s="611"/>
    </row>
    <row r="310" spans="15:92" s="41" customFormat="1" x14ac:dyDescent="0.2">
      <c r="O310" s="75"/>
      <c r="P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BU310" s="96"/>
      <c r="CG310" s="611"/>
      <c r="CH310" s="611"/>
      <c r="CI310" s="611"/>
      <c r="CJ310" s="611"/>
      <c r="CK310" s="611"/>
      <c r="CL310" s="611"/>
      <c r="CM310" s="611"/>
      <c r="CN310" s="611"/>
    </row>
    <row r="311" spans="15:92" s="41" customFormat="1" x14ac:dyDescent="0.2">
      <c r="O311" s="75"/>
      <c r="P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BU311" s="96"/>
      <c r="CG311" s="611"/>
      <c r="CH311" s="611"/>
      <c r="CI311" s="611"/>
      <c r="CJ311" s="611"/>
      <c r="CK311" s="611"/>
      <c r="CL311" s="611"/>
      <c r="CM311" s="611"/>
      <c r="CN311" s="611"/>
    </row>
    <row r="312" spans="15:92" s="41" customFormat="1" x14ac:dyDescent="0.2">
      <c r="O312" s="75"/>
      <c r="P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BU312" s="96"/>
      <c r="CG312" s="611"/>
      <c r="CH312" s="611"/>
      <c r="CI312" s="611"/>
      <c r="CJ312" s="611"/>
      <c r="CK312" s="611"/>
      <c r="CL312" s="611"/>
      <c r="CM312" s="611"/>
      <c r="CN312" s="611"/>
    </row>
    <row r="313" spans="15:92" s="41" customFormat="1" x14ac:dyDescent="0.2">
      <c r="O313" s="75"/>
      <c r="P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BU313" s="96"/>
      <c r="CG313" s="611"/>
      <c r="CH313" s="611"/>
      <c r="CI313" s="611"/>
      <c r="CJ313" s="611"/>
      <c r="CK313" s="611"/>
      <c r="CL313" s="611"/>
      <c r="CM313" s="611"/>
      <c r="CN313" s="611"/>
    </row>
    <row r="314" spans="15:92" s="41" customFormat="1" x14ac:dyDescent="0.2">
      <c r="O314" s="75"/>
      <c r="P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BU314" s="96"/>
      <c r="CG314" s="611"/>
      <c r="CH314" s="611"/>
      <c r="CI314" s="611"/>
      <c r="CJ314" s="611"/>
      <c r="CK314" s="611"/>
      <c r="CL314" s="611"/>
      <c r="CM314" s="611"/>
      <c r="CN314" s="611"/>
    </row>
    <row r="315" spans="15:92" s="41" customFormat="1" x14ac:dyDescent="0.2">
      <c r="O315" s="75"/>
      <c r="P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BU315" s="96"/>
      <c r="CG315" s="611"/>
      <c r="CH315" s="611"/>
      <c r="CI315" s="611"/>
      <c r="CJ315" s="611"/>
      <c r="CK315" s="611"/>
      <c r="CL315" s="611"/>
      <c r="CM315" s="611"/>
      <c r="CN315" s="611"/>
    </row>
    <row r="316" spans="15:92" s="41" customFormat="1" x14ac:dyDescent="0.2">
      <c r="O316" s="75"/>
      <c r="P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BU316" s="96"/>
      <c r="CG316" s="611"/>
      <c r="CH316" s="611"/>
      <c r="CI316" s="611"/>
      <c r="CJ316" s="611"/>
      <c r="CK316" s="611"/>
      <c r="CL316" s="611"/>
      <c r="CM316" s="611"/>
      <c r="CN316" s="611"/>
    </row>
    <row r="317" spans="15:92" s="41" customFormat="1" x14ac:dyDescent="0.2">
      <c r="O317" s="75"/>
      <c r="P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BU317" s="96"/>
      <c r="CG317" s="611"/>
      <c r="CH317" s="611"/>
      <c r="CI317" s="611"/>
      <c r="CJ317" s="611"/>
      <c r="CK317" s="611"/>
      <c r="CL317" s="611"/>
      <c r="CM317" s="611"/>
      <c r="CN317" s="611"/>
    </row>
    <row r="318" spans="15:92" s="41" customFormat="1" x14ac:dyDescent="0.2">
      <c r="O318" s="75"/>
      <c r="P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BU318" s="96"/>
      <c r="CG318" s="611"/>
      <c r="CH318" s="611"/>
      <c r="CI318" s="611"/>
      <c r="CJ318" s="611"/>
      <c r="CK318" s="611"/>
      <c r="CL318" s="611"/>
      <c r="CM318" s="611"/>
      <c r="CN318" s="611"/>
    </row>
    <row r="319" spans="15:92" s="41" customFormat="1" x14ac:dyDescent="0.2">
      <c r="O319" s="75"/>
      <c r="P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BU319" s="96"/>
      <c r="CG319" s="611"/>
      <c r="CH319" s="611"/>
      <c r="CI319" s="611"/>
      <c r="CJ319" s="611"/>
      <c r="CK319" s="611"/>
      <c r="CL319" s="611"/>
      <c r="CM319" s="611"/>
      <c r="CN319" s="611"/>
    </row>
    <row r="320" spans="15:92" s="41" customFormat="1" x14ac:dyDescent="0.2">
      <c r="O320" s="75"/>
      <c r="P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BU320" s="96"/>
      <c r="CG320" s="611"/>
      <c r="CH320" s="611"/>
      <c r="CI320" s="611"/>
      <c r="CJ320" s="611"/>
      <c r="CK320" s="611"/>
      <c r="CL320" s="611"/>
      <c r="CM320" s="611"/>
      <c r="CN320" s="611"/>
    </row>
    <row r="321" spans="15:92" s="41" customFormat="1" x14ac:dyDescent="0.2">
      <c r="O321" s="75"/>
      <c r="P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BU321" s="96"/>
      <c r="CG321" s="611"/>
      <c r="CH321" s="611"/>
      <c r="CI321" s="611"/>
      <c r="CJ321" s="611"/>
      <c r="CK321" s="611"/>
      <c r="CL321" s="611"/>
      <c r="CM321" s="611"/>
      <c r="CN321" s="611"/>
    </row>
    <row r="322" spans="15:92" s="41" customFormat="1" x14ac:dyDescent="0.2">
      <c r="O322" s="75"/>
      <c r="P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BU322" s="96"/>
      <c r="CG322" s="611"/>
      <c r="CH322" s="611"/>
      <c r="CI322" s="611"/>
      <c r="CJ322" s="611"/>
      <c r="CK322" s="611"/>
      <c r="CL322" s="611"/>
      <c r="CM322" s="611"/>
      <c r="CN322" s="611"/>
    </row>
    <row r="323" spans="15:92" s="41" customFormat="1" x14ac:dyDescent="0.2">
      <c r="O323" s="75"/>
      <c r="P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BU323" s="96"/>
      <c r="CG323" s="611"/>
      <c r="CH323" s="611"/>
      <c r="CI323" s="611"/>
      <c r="CJ323" s="611"/>
      <c r="CK323" s="611"/>
      <c r="CL323" s="611"/>
      <c r="CM323" s="611"/>
      <c r="CN323" s="611"/>
    </row>
    <row r="324" spans="15:92" s="41" customFormat="1" x14ac:dyDescent="0.2">
      <c r="O324" s="75"/>
      <c r="P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BU324" s="96"/>
      <c r="CG324" s="611"/>
      <c r="CH324" s="611"/>
      <c r="CI324" s="611"/>
      <c r="CJ324" s="611"/>
      <c r="CK324" s="611"/>
      <c r="CL324" s="611"/>
      <c r="CM324" s="611"/>
      <c r="CN324" s="611"/>
    </row>
    <row r="325" spans="15:92" s="41" customFormat="1" x14ac:dyDescent="0.2">
      <c r="O325" s="75"/>
      <c r="P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BU325" s="96"/>
      <c r="CG325" s="611"/>
      <c r="CH325" s="611"/>
      <c r="CI325" s="611"/>
      <c r="CJ325" s="611"/>
      <c r="CK325" s="611"/>
      <c r="CL325" s="611"/>
      <c r="CM325" s="611"/>
      <c r="CN325" s="611"/>
    </row>
    <row r="326" spans="15:92" s="41" customFormat="1" x14ac:dyDescent="0.2">
      <c r="O326" s="75"/>
      <c r="P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BU326" s="96"/>
      <c r="CG326" s="611"/>
      <c r="CH326" s="611"/>
      <c r="CI326" s="611"/>
      <c r="CJ326" s="611"/>
      <c r="CK326" s="611"/>
      <c r="CL326" s="611"/>
      <c r="CM326" s="611"/>
      <c r="CN326" s="611"/>
    </row>
    <row r="327" spans="15:92" s="41" customFormat="1" x14ac:dyDescent="0.2">
      <c r="O327" s="75"/>
      <c r="P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BU327" s="96"/>
      <c r="CG327" s="611"/>
      <c r="CH327" s="611"/>
      <c r="CI327" s="611"/>
      <c r="CJ327" s="611"/>
      <c r="CK327" s="611"/>
      <c r="CL327" s="611"/>
      <c r="CM327" s="611"/>
      <c r="CN327" s="611"/>
    </row>
    <row r="328" spans="15:92" s="41" customFormat="1" x14ac:dyDescent="0.2">
      <c r="O328" s="75"/>
      <c r="P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BU328" s="96"/>
      <c r="CG328" s="611"/>
      <c r="CH328" s="611"/>
      <c r="CI328" s="611"/>
      <c r="CJ328" s="611"/>
      <c r="CK328" s="611"/>
      <c r="CL328" s="611"/>
      <c r="CM328" s="611"/>
      <c r="CN328" s="611"/>
    </row>
    <row r="329" spans="15:92" s="41" customFormat="1" x14ac:dyDescent="0.2">
      <c r="O329" s="75"/>
      <c r="P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BU329" s="96"/>
      <c r="CG329" s="611"/>
      <c r="CH329" s="611"/>
      <c r="CI329" s="611"/>
      <c r="CJ329" s="611"/>
      <c r="CK329" s="611"/>
      <c r="CL329" s="611"/>
      <c r="CM329" s="611"/>
      <c r="CN329" s="611"/>
    </row>
    <row r="330" spans="15:92" s="41" customFormat="1" x14ac:dyDescent="0.2">
      <c r="O330" s="75"/>
      <c r="P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BU330" s="96"/>
      <c r="CG330" s="611"/>
      <c r="CH330" s="611"/>
      <c r="CI330" s="611"/>
      <c r="CJ330" s="611"/>
      <c r="CK330" s="611"/>
      <c r="CL330" s="611"/>
      <c r="CM330" s="611"/>
      <c r="CN330" s="611"/>
    </row>
    <row r="331" spans="15:92" s="41" customFormat="1" x14ac:dyDescent="0.2">
      <c r="O331" s="75"/>
      <c r="P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BU331" s="96"/>
      <c r="CG331" s="611"/>
      <c r="CH331" s="611"/>
      <c r="CI331" s="611"/>
      <c r="CJ331" s="611"/>
      <c r="CK331" s="611"/>
      <c r="CL331" s="611"/>
      <c r="CM331" s="611"/>
      <c r="CN331" s="611"/>
    </row>
    <row r="332" spans="15:92" s="41" customFormat="1" x14ac:dyDescent="0.2">
      <c r="O332" s="75"/>
      <c r="P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BU332" s="96"/>
      <c r="CG332" s="611"/>
      <c r="CH332" s="611"/>
      <c r="CI332" s="611"/>
      <c r="CJ332" s="611"/>
      <c r="CK332" s="611"/>
      <c r="CL332" s="611"/>
      <c r="CM332" s="611"/>
      <c r="CN332" s="611"/>
    </row>
    <row r="333" spans="15:92" s="41" customFormat="1" x14ac:dyDescent="0.2">
      <c r="O333" s="75"/>
      <c r="P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BU333" s="96"/>
      <c r="CG333" s="611"/>
      <c r="CH333" s="611"/>
      <c r="CI333" s="611"/>
      <c r="CJ333" s="611"/>
      <c r="CK333" s="611"/>
      <c r="CL333" s="611"/>
      <c r="CM333" s="611"/>
      <c r="CN333" s="611"/>
    </row>
    <row r="334" spans="15:92" s="41" customFormat="1" x14ac:dyDescent="0.2">
      <c r="O334" s="75"/>
      <c r="P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BU334" s="96"/>
      <c r="CG334" s="611"/>
      <c r="CH334" s="611"/>
      <c r="CI334" s="611"/>
      <c r="CJ334" s="611"/>
      <c r="CK334" s="611"/>
      <c r="CL334" s="611"/>
      <c r="CM334" s="611"/>
      <c r="CN334" s="611"/>
    </row>
    <row r="335" spans="15:92" s="41" customFormat="1" x14ac:dyDescent="0.2">
      <c r="O335" s="75"/>
      <c r="P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BU335" s="96"/>
      <c r="CG335" s="611"/>
      <c r="CH335" s="611"/>
      <c r="CI335" s="611"/>
      <c r="CJ335" s="611"/>
      <c r="CK335" s="611"/>
      <c r="CL335" s="611"/>
      <c r="CM335" s="611"/>
      <c r="CN335" s="611"/>
    </row>
    <row r="336" spans="15:92" s="41" customFormat="1" x14ac:dyDescent="0.2">
      <c r="O336" s="75"/>
      <c r="P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BU336" s="96"/>
      <c r="CG336" s="611"/>
      <c r="CH336" s="611"/>
      <c r="CI336" s="611"/>
      <c r="CJ336" s="611"/>
      <c r="CK336" s="611"/>
      <c r="CL336" s="611"/>
      <c r="CM336" s="611"/>
      <c r="CN336" s="611"/>
    </row>
    <row r="337" spans="15:92" s="41" customFormat="1" x14ac:dyDescent="0.2">
      <c r="O337" s="75"/>
      <c r="P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BU337" s="96"/>
      <c r="CG337" s="611"/>
      <c r="CH337" s="611"/>
      <c r="CI337" s="611"/>
      <c r="CJ337" s="611"/>
      <c r="CK337" s="611"/>
      <c r="CL337" s="611"/>
      <c r="CM337" s="611"/>
      <c r="CN337" s="611"/>
    </row>
    <row r="338" spans="15:92" s="41" customFormat="1" x14ac:dyDescent="0.2">
      <c r="O338" s="75"/>
      <c r="P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BU338" s="96"/>
      <c r="CG338" s="611"/>
      <c r="CH338" s="611"/>
      <c r="CI338" s="611"/>
      <c r="CJ338" s="611"/>
      <c r="CK338" s="611"/>
      <c r="CL338" s="611"/>
      <c r="CM338" s="611"/>
      <c r="CN338" s="611"/>
    </row>
    <row r="339" spans="15:92" s="41" customFormat="1" x14ac:dyDescent="0.2">
      <c r="O339" s="75"/>
      <c r="P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BU339" s="96"/>
      <c r="CG339" s="611"/>
      <c r="CH339" s="611"/>
      <c r="CI339" s="611"/>
      <c r="CJ339" s="611"/>
      <c r="CK339" s="611"/>
      <c r="CL339" s="611"/>
      <c r="CM339" s="611"/>
      <c r="CN339" s="611"/>
    </row>
    <row r="340" spans="15:92" s="41" customFormat="1" x14ac:dyDescent="0.2">
      <c r="O340" s="75"/>
      <c r="P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BU340" s="96"/>
      <c r="CG340" s="611"/>
      <c r="CH340" s="611"/>
      <c r="CI340" s="611"/>
      <c r="CJ340" s="611"/>
      <c r="CK340" s="611"/>
      <c r="CL340" s="611"/>
      <c r="CM340" s="611"/>
      <c r="CN340" s="611"/>
    </row>
    <row r="341" spans="15:92" s="41" customFormat="1" x14ac:dyDescent="0.2">
      <c r="O341" s="75"/>
      <c r="P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BU341" s="96"/>
      <c r="CG341" s="611"/>
      <c r="CH341" s="611"/>
      <c r="CI341" s="611"/>
      <c r="CJ341" s="611"/>
      <c r="CK341" s="611"/>
      <c r="CL341" s="611"/>
      <c r="CM341" s="611"/>
      <c r="CN341" s="611"/>
    </row>
    <row r="342" spans="15:92" s="41" customFormat="1" x14ac:dyDescent="0.2">
      <c r="O342" s="75"/>
      <c r="P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BU342" s="96"/>
      <c r="CG342" s="611"/>
      <c r="CH342" s="611"/>
      <c r="CI342" s="611"/>
      <c r="CJ342" s="611"/>
      <c r="CK342" s="611"/>
      <c r="CL342" s="611"/>
      <c r="CM342" s="611"/>
      <c r="CN342" s="611"/>
    </row>
    <row r="343" spans="15:92" s="41" customFormat="1" x14ac:dyDescent="0.2">
      <c r="O343" s="75"/>
      <c r="P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BU343" s="96"/>
      <c r="CG343" s="611"/>
      <c r="CH343" s="611"/>
      <c r="CI343" s="611"/>
      <c r="CJ343" s="611"/>
      <c r="CK343" s="611"/>
      <c r="CL343" s="611"/>
      <c r="CM343" s="611"/>
      <c r="CN343" s="611"/>
    </row>
    <row r="344" spans="15:92" s="41" customFormat="1" x14ac:dyDescent="0.2">
      <c r="O344" s="75"/>
      <c r="P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BU344" s="96"/>
      <c r="CG344" s="611"/>
      <c r="CH344" s="611"/>
      <c r="CI344" s="611"/>
      <c r="CJ344" s="611"/>
      <c r="CK344" s="611"/>
      <c r="CL344" s="611"/>
      <c r="CM344" s="611"/>
      <c r="CN344" s="611"/>
    </row>
    <row r="345" spans="15:92" s="41" customFormat="1" x14ac:dyDescent="0.2">
      <c r="O345" s="75"/>
      <c r="P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BU345" s="96"/>
      <c r="CG345" s="611"/>
      <c r="CH345" s="611"/>
      <c r="CI345" s="611"/>
      <c r="CJ345" s="611"/>
      <c r="CK345" s="611"/>
      <c r="CL345" s="611"/>
      <c r="CM345" s="611"/>
      <c r="CN345" s="611"/>
    </row>
    <row r="346" spans="15:92" s="41" customFormat="1" x14ac:dyDescent="0.2">
      <c r="O346" s="75"/>
      <c r="P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BU346" s="96"/>
      <c r="CG346" s="611"/>
      <c r="CH346" s="611"/>
      <c r="CI346" s="611"/>
      <c r="CJ346" s="611"/>
      <c r="CK346" s="611"/>
      <c r="CL346" s="611"/>
      <c r="CM346" s="611"/>
      <c r="CN346" s="611"/>
    </row>
    <row r="347" spans="15:92" s="41" customFormat="1" x14ac:dyDescent="0.2">
      <c r="O347" s="75"/>
      <c r="P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BU347" s="96"/>
      <c r="CG347" s="611"/>
      <c r="CH347" s="611"/>
      <c r="CI347" s="611"/>
      <c r="CJ347" s="611"/>
      <c r="CK347" s="611"/>
      <c r="CL347" s="611"/>
      <c r="CM347" s="611"/>
      <c r="CN347" s="611"/>
    </row>
    <row r="348" spans="15:92" s="41" customFormat="1" x14ac:dyDescent="0.2">
      <c r="O348" s="75"/>
      <c r="P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BU348" s="96"/>
      <c r="CG348" s="611"/>
      <c r="CH348" s="611"/>
      <c r="CI348" s="611"/>
      <c r="CJ348" s="611"/>
      <c r="CK348" s="611"/>
      <c r="CL348" s="611"/>
      <c r="CM348" s="611"/>
      <c r="CN348" s="611"/>
    </row>
    <row r="349" spans="15:92" s="41" customFormat="1" x14ac:dyDescent="0.2">
      <c r="O349" s="75"/>
      <c r="P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BU349" s="96"/>
      <c r="CG349" s="611"/>
      <c r="CH349" s="611"/>
      <c r="CI349" s="611"/>
      <c r="CJ349" s="611"/>
      <c r="CK349" s="611"/>
      <c r="CL349" s="611"/>
      <c r="CM349" s="611"/>
      <c r="CN349" s="611"/>
    </row>
    <row r="350" spans="15:92" s="41" customFormat="1" x14ac:dyDescent="0.2">
      <c r="O350" s="75"/>
      <c r="P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BU350" s="96"/>
      <c r="CG350" s="611"/>
      <c r="CH350" s="611"/>
      <c r="CI350" s="611"/>
      <c r="CJ350" s="611"/>
      <c r="CK350" s="611"/>
      <c r="CL350" s="611"/>
      <c r="CM350" s="611"/>
      <c r="CN350" s="611"/>
    </row>
    <row r="351" spans="15:92" s="41" customFormat="1" x14ac:dyDescent="0.2">
      <c r="O351" s="75"/>
      <c r="P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BU351" s="96"/>
      <c r="CG351" s="611"/>
      <c r="CH351" s="611"/>
      <c r="CI351" s="611"/>
      <c r="CJ351" s="611"/>
      <c r="CK351" s="611"/>
      <c r="CL351" s="611"/>
      <c r="CM351" s="611"/>
      <c r="CN351" s="611"/>
    </row>
    <row r="352" spans="15:92" s="41" customFormat="1" x14ac:dyDescent="0.2">
      <c r="O352" s="75"/>
      <c r="P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BU352" s="96"/>
      <c r="CG352" s="611"/>
      <c r="CH352" s="611"/>
      <c r="CI352" s="611"/>
      <c r="CJ352" s="611"/>
      <c r="CK352" s="611"/>
      <c r="CL352" s="611"/>
      <c r="CM352" s="611"/>
      <c r="CN352" s="611"/>
    </row>
    <row r="353" spans="15:92" s="41" customFormat="1" x14ac:dyDescent="0.2">
      <c r="O353" s="75"/>
      <c r="P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BU353" s="96"/>
      <c r="CG353" s="611"/>
      <c r="CH353" s="611"/>
      <c r="CI353" s="611"/>
      <c r="CJ353" s="611"/>
      <c r="CK353" s="611"/>
      <c r="CL353" s="611"/>
      <c r="CM353" s="611"/>
      <c r="CN353" s="611"/>
    </row>
    <row r="354" spans="15:92" s="41" customFormat="1" x14ac:dyDescent="0.2">
      <c r="O354" s="75"/>
      <c r="P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BU354" s="96"/>
      <c r="CG354" s="611"/>
      <c r="CH354" s="611"/>
      <c r="CI354" s="611"/>
      <c r="CJ354" s="611"/>
      <c r="CK354" s="611"/>
      <c r="CL354" s="611"/>
      <c r="CM354" s="611"/>
      <c r="CN354" s="611"/>
    </row>
    <row r="355" spans="15:92" s="41" customFormat="1" x14ac:dyDescent="0.2">
      <c r="O355" s="75"/>
      <c r="P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BU355" s="96"/>
      <c r="CG355" s="611"/>
      <c r="CH355" s="611"/>
      <c r="CI355" s="611"/>
      <c r="CJ355" s="611"/>
      <c r="CK355" s="611"/>
      <c r="CL355" s="611"/>
      <c r="CM355" s="611"/>
      <c r="CN355" s="611"/>
    </row>
    <row r="356" spans="15:92" s="41" customFormat="1" x14ac:dyDescent="0.2">
      <c r="O356" s="75"/>
      <c r="P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BU356" s="96"/>
      <c r="CG356" s="611"/>
      <c r="CH356" s="611"/>
      <c r="CI356" s="611"/>
      <c r="CJ356" s="611"/>
      <c r="CK356" s="611"/>
      <c r="CL356" s="611"/>
      <c r="CM356" s="611"/>
      <c r="CN356" s="611"/>
    </row>
    <row r="357" spans="15:92" s="41" customFormat="1" x14ac:dyDescent="0.2">
      <c r="O357" s="75"/>
      <c r="P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BU357" s="96"/>
      <c r="CG357" s="611"/>
      <c r="CH357" s="611"/>
      <c r="CI357" s="611"/>
      <c r="CJ357" s="611"/>
      <c r="CK357" s="611"/>
      <c r="CL357" s="611"/>
      <c r="CM357" s="611"/>
      <c r="CN357" s="611"/>
    </row>
    <row r="358" spans="15:92" s="41" customFormat="1" x14ac:dyDescent="0.2">
      <c r="O358" s="75"/>
      <c r="P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BU358" s="96"/>
      <c r="CG358" s="611"/>
      <c r="CH358" s="611"/>
      <c r="CI358" s="611"/>
      <c r="CJ358" s="611"/>
      <c r="CK358" s="611"/>
      <c r="CL358" s="611"/>
      <c r="CM358" s="611"/>
      <c r="CN358" s="611"/>
    </row>
  </sheetData>
  <mergeCells count="12">
    <mergeCell ref="AE38:AR38"/>
    <mergeCell ref="AS38:BF38"/>
    <mergeCell ref="BG38:BT38"/>
    <mergeCell ref="C39:BT39"/>
    <mergeCell ref="C38:P38"/>
    <mergeCell ref="Q38:AD38"/>
    <mergeCell ref="BG1:BT1"/>
    <mergeCell ref="C2:BT2"/>
    <mergeCell ref="AS1:BF1"/>
    <mergeCell ref="C1:P1"/>
    <mergeCell ref="Q1:AD1"/>
    <mergeCell ref="AE1:AR1"/>
  </mergeCells>
  <phoneticPr fontId="14" type="noConversion"/>
  <printOptions gridLines="1" gridLinesSet="0"/>
  <pageMargins left="0.81" right="0.46" top="0.4" bottom="1.46" header="0.4921259845" footer="0.43"/>
  <pageSetup paperSize="9"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AB2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9" sqref="A9:IV9"/>
    </sheetView>
  </sheetViews>
  <sheetFormatPr defaultRowHeight="12.75" x14ac:dyDescent="0.2"/>
  <cols>
    <col min="1" max="1" width="4.42578125" style="347" customWidth="1"/>
    <col min="2" max="2" width="17.42578125" style="347" customWidth="1"/>
    <col min="3" max="27" width="4.7109375" style="347" customWidth="1"/>
    <col min="28" max="28" width="5.28515625" style="347" customWidth="1"/>
    <col min="29" max="16384" width="9.140625" style="347"/>
  </cols>
  <sheetData>
    <row r="1" spans="1:28" s="357" customFormat="1" x14ac:dyDescent="0.2">
      <c r="H1" s="358" t="s">
        <v>162</v>
      </c>
    </row>
    <row r="2" spans="1:28" ht="6" customHeight="1" x14ac:dyDescent="0.2"/>
    <row r="3" spans="1:28" s="351" customFormat="1" ht="38.25" customHeight="1" x14ac:dyDescent="0.2">
      <c r="A3" s="348"/>
      <c r="B3" s="349" t="s">
        <v>163</v>
      </c>
      <c r="C3" s="350">
        <v>40774</v>
      </c>
      <c r="D3" s="350">
        <v>40775</v>
      </c>
      <c r="E3" s="350">
        <v>40781</v>
      </c>
      <c r="F3" s="350">
        <v>40783</v>
      </c>
      <c r="G3" s="350">
        <v>40788</v>
      </c>
      <c r="H3" s="350">
        <v>40790</v>
      </c>
      <c r="I3" s="350">
        <v>40795</v>
      </c>
      <c r="J3" s="350">
        <v>40797</v>
      </c>
      <c r="K3" s="350">
        <v>40802</v>
      </c>
      <c r="L3" s="350">
        <v>40804</v>
      </c>
      <c r="M3" s="350">
        <v>40809</v>
      </c>
      <c r="N3" s="350">
        <v>40810</v>
      </c>
      <c r="O3" s="350">
        <v>40814</v>
      </c>
      <c r="P3" s="350">
        <v>40816</v>
      </c>
      <c r="Q3" s="350">
        <v>40818</v>
      </c>
      <c r="R3" s="350">
        <v>40823</v>
      </c>
      <c r="S3" s="350">
        <v>40824</v>
      </c>
      <c r="T3" s="350">
        <v>40830</v>
      </c>
      <c r="U3" s="350">
        <v>40832</v>
      </c>
      <c r="V3" s="350">
        <v>40837</v>
      </c>
      <c r="W3" s="350">
        <v>40838</v>
      </c>
      <c r="X3" s="350">
        <v>40844</v>
      </c>
      <c r="Y3" s="350">
        <v>40846</v>
      </c>
      <c r="Z3" s="350">
        <v>40851</v>
      </c>
      <c r="AA3" s="350">
        <v>40852</v>
      </c>
      <c r="AB3" s="408" t="s">
        <v>193</v>
      </c>
    </row>
    <row r="4" spans="1:28" s="351" customFormat="1" ht="11.25" customHeight="1" x14ac:dyDescent="0.2">
      <c r="A4" s="352">
        <v>1</v>
      </c>
      <c r="B4" s="348" t="s">
        <v>11</v>
      </c>
      <c r="C4" s="352" t="s">
        <v>195</v>
      </c>
      <c r="D4" s="352" t="s">
        <v>195</v>
      </c>
      <c r="E4" s="352" t="s">
        <v>195</v>
      </c>
      <c r="F4" s="352" t="s">
        <v>195</v>
      </c>
      <c r="G4" s="352" t="s">
        <v>195</v>
      </c>
      <c r="H4" s="352" t="s">
        <v>195</v>
      </c>
      <c r="I4" s="352" t="s">
        <v>195</v>
      </c>
      <c r="J4" s="352" t="s">
        <v>195</v>
      </c>
      <c r="K4" s="352" t="s">
        <v>195</v>
      </c>
      <c r="L4" s="352" t="s">
        <v>195</v>
      </c>
      <c r="M4" s="352" t="s">
        <v>195</v>
      </c>
      <c r="N4" s="352" t="s">
        <v>195</v>
      </c>
      <c r="O4" s="352" t="s">
        <v>195</v>
      </c>
      <c r="P4" s="352" t="s">
        <v>195</v>
      </c>
      <c r="Q4" s="352" t="s">
        <v>195</v>
      </c>
      <c r="R4" s="352" t="s">
        <v>195</v>
      </c>
      <c r="S4" s="352" t="s">
        <v>195</v>
      </c>
      <c r="T4" s="352" t="s">
        <v>195</v>
      </c>
      <c r="U4" s="352" t="s">
        <v>195</v>
      </c>
      <c r="V4" s="352">
        <v>0</v>
      </c>
      <c r="W4" s="352" t="s">
        <v>195</v>
      </c>
      <c r="X4" s="352">
        <v>0</v>
      </c>
      <c r="Y4" s="352" t="s">
        <v>195</v>
      </c>
      <c r="Z4" s="352" t="s">
        <v>195</v>
      </c>
      <c r="AA4" s="352" t="s">
        <v>195</v>
      </c>
      <c r="AB4" s="409">
        <v>62</v>
      </c>
    </row>
    <row r="5" spans="1:28" s="351" customFormat="1" ht="11.25" customHeight="1" x14ac:dyDescent="0.2">
      <c r="A5" s="352">
        <v>2</v>
      </c>
      <c r="B5" s="348" t="s">
        <v>28</v>
      </c>
      <c r="C5" s="352" t="s">
        <v>195</v>
      </c>
      <c r="D5" s="352">
        <v>0</v>
      </c>
      <c r="E5" s="352">
        <v>0</v>
      </c>
      <c r="F5" s="352">
        <v>0</v>
      </c>
      <c r="G5" s="352" t="s">
        <v>195</v>
      </c>
      <c r="H5" s="352" t="s">
        <v>195</v>
      </c>
      <c r="I5" s="352">
        <v>0</v>
      </c>
      <c r="J5" s="352">
        <v>0</v>
      </c>
      <c r="K5" s="352">
        <v>0</v>
      </c>
      <c r="L5" s="352" t="s">
        <v>195</v>
      </c>
      <c r="M5" s="352">
        <v>0</v>
      </c>
      <c r="N5" s="352">
        <v>0</v>
      </c>
      <c r="O5" s="352">
        <v>0</v>
      </c>
      <c r="P5" s="410" t="s">
        <v>194</v>
      </c>
      <c r="Q5" s="410" t="s">
        <v>194</v>
      </c>
      <c r="R5" s="410" t="s">
        <v>194</v>
      </c>
      <c r="S5" s="410" t="s">
        <v>194</v>
      </c>
      <c r="T5" s="410" t="s">
        <v>194</v>
      </c>
      <c r="U5" s="410" t="s">
        <v>194</v>
      </c>
      <c r="V5" s="410" t="s">
        <v>194</v>
      </c>
      <c r="W5" s="410" t="s">
        <v>194</v>
      </c>
      <c r="X5" s="410" t="s">
        <v>194</v>
      </c>
      <c r="Y5" s="410" t="s">
        <v>194</v>
      </c>
      <c r="Z5" s="410" t="s">
        <v>194</v>
      </c>
      <c r="AA5" s="410" t="s">
        <v>194</v>
      </c>
      <c r="AB5" s="409">
        <v>-27</v>
      </c>
    </row>
    <row r="6" spans="1:28" s="351" customFormat="1" ht="11.25" customHeight="1" x14ac:dyDescent="0.2">
      <c r="A6" s="352">
        <v>3</v>
      </c>
      <c r="B6" s="348" t="s">
        <v>12</v>
      </c>
      <c r="C6" s="352">
        <v>0</v>
      </c>
      <c r="D6" s="352" t="s">
        <v>195</v>
      </c>
      <c r="E6" s="352">
        <v>0</v>
      </c>
      <c r="F6" s="352">
        <v>0</v>
      </c>
      <c r="G6" s="352">
        <v>0</v>
      </c>
      <c r="H6" s="352">
        <v>0</v>
      </c>
      <c r="I6" s="352">
        <v>0</v>
      </c>
      <c r="J6" s="352" t="s">
        <v>195</v>
      </c>
      <c r="K6" s="352">
        <v>0</v>
      </c>
      <c r="L6" s="352" t="s">
        <v>195</v>
      </c>
      <c r="M6" s="352">
        <v>0</v>
      </c>
      <c r="N6" s="352" t="s">
        <v>195</v>
      </c>
      <c r="O6" s="352" t="s">
        <v>195</v>
      </c>
      <c r="P6" s="352">
        <v>0</v>
      </c>
      <c r="Q6" s="352" t="s">
        <v>195</v>
      </c>
      <c r="R6" s="352">
        <v>0</v>
      </c>
      <c r="S6" s="352">
        <v>0</v>
      </c>
      <c r="T6" s="352">
        <v>0</v>
      </c>
      <c r="U6" s="352" t="s">
        <v>195</v>
      </c>
      <c r="V6" s="352">
        <v>0</v>
      </c>
      <c r="W6" s="352">
        <v>0</v>
      </c>
      <c r="X6" s="352">
        <v>0</v>
      </c>
      <c r="Y6" s="352">
        <v>0</v>
      </c>
      <c r="Z6" s="352">
        <v>0</v>
      </c>
      <c r="AA6" s="352">
        <v>0</v>
      </c>
      <c r="AB6" s="409">
        <v>39</v>
      </c>
    </row>
    <row r="7" spans="1:28" s="351" customFormat="1" ht="11.25" customHeight="1" x14ac:dyDescent="0.2">
      <c r="A7" s="352">
        <v>4</v>
      </c>
      <c r="B7" s="348" t="s">
        <v>58</v>
      </c>
      <c r="C7" s="352" t="s">
        <v>195</v>
      </c>
      <c r="D7" s="352" t="s">
        <v>195</v>
      </c>
      <c r="E7" s="352">
        <v>0</v>
      </c>
      <c r="F7" s="352" t="s">
        <v>195</v>
      </c>
      <c r="G7" s="352" t="s">
        <v>195</v>
      </c>
      <c r="H7" s="352" t="s">
        <v>195</v>
      </c>
      <c r="I7" s="352">
        <v>0</v>
      </c>
      <c r="J7" s="352" t="s">
        <v>195</v>
      </c>
      <c r="K7" s="352">
        <v>0</v>
      </c>
      <c r="L7" s="352" t="s">
        <v>195</v>
      </c>
      <c r="M7" s="352">
        <v>0</v>
      </c>
      <c r="N7" s="352" t="s">
        <v>195</v>
      </c>
      <c r="O7" s="352" t="s">
        <v>195</v>
      </c>
      <c r="P7" s="352" t="s">
        <v>195</v>
      </c>
      <c r="Q7" s="352" t="s">
        <v>195</v>
      </c>
      <c r="R7" s="352">
        <v>0</v>
      </c>
      <c r="S7" s="352" t="s">
        <v>195</v>
      </c>
      <c r="T7" s="352" t="s">
        <v>195</v>
      </c>
      <c r="U7" s="352" t="s">
        <v>195</v>
      </c>
      <c r="V7" s="352" t="s">
        <v>195</v>
      </c>
      <c r="W7" s="352" t="s">
        <v>195</v>
      </c>
      <c r="X7" s="352" t="s">
        <v>195</v>
      </c>
      <c r="Y7" s="352" t="s">
        <v>195</v>
      </c>
      <c r="Z7" s="352">
        <v>0</v>
      </c>
      <c r="AA7" s="352" t="s">
        <v>195</v>
      </c>
      <c r="AB7" s="409">
        <v>56</v>
      </c>
    </row>
    <row r="8" spans="1:28" s="351" customFormat="1" ht="11.25" customHeight="1" x14ac:dyDescent="0.2">
      <c r="A8" s="352">
        <v>5</v>
      </c>
      <c r="B8" s="348" t="s">
        <v>5</v>
      </c>
      <c r="C8" s="352">
        <v>0</v>
      </c>
      <c r="D8" s="352" t="s">
        <v>195</v>
      </c>
      <c r="E8" s="352" t="s">
        <v>195</v>
      </c>
      <c r="F8" s="352" t="s">
        <v>195</v>
      </c>
      <c r="G8" s="352" t="s">
        <v>195</v>
      </c>
      <c r="H8" s="352" t="s">
        <v>195</v>
      </c>
      <c r="I8" s="352" t="s">
        <v>195</v>
      </c>
      <c r="J8" s="352" t="s">
        <v>195</v>
      </c>
      <c r="K8" s="352" t="s">
        <v>195</v>
      </c>
      <c r="L8" s="352" t="s">
        <v>195</v>
      </c>
      <c r="M8" s="352" t="s">
        <v>195</v>
      </c>
      <c r="N8" s="352" t="s">
        <v>195</v>
      </c>
      <c r="O8" s="352" t="s">
        <v>195</v>
      </c>
      <c r="P8" s="352" t="s">
        <v>195</v>
      </c>
      <c r="Q8" s="352" t="s">
        <v>195</v>
      </c>
      <c r="R8" s="352" t="s">
        <v>195</v>
      </c>
      <c r="S8" s="352" t="s">
        <v>195</v>
      </c>
      <c r="T8" s="352" t="s">
        <v>195</v>
      </c>
      <c r="U8" s="352" t="s">
        <v>195</v>
      </c>
      <c r="V8" s="352" t="s">
        <v>195</v>
      </c>
      <c r="W8" s="352" t="s">
        <v>195</v>
      </c>
      <c r="X8" s="352" t="s">
        <v>195</v>
      </c>
      <c r="Y8" s="352" t="s">
        <v>195</v>
      </c>
      <c r="Z8" s="352" t="s">
        <v>195</v>
      </c>
      <c r="AA8" s="352" t="s">
        <v>195</v>
      </c>
      <c r="AB8" s="409">
        <v>62</v>
      </c>
    </row>
    <row r="9" spans="1:28" s="351" customFormat="1" ht="11.25" customHeight="1" x14ac:dyDescent="0.2">
      <c r="A9" s="352">
        <v>6</v>
      </c>
      <c r="B9" s="348" t="s">
        <v>36</v>
      </c>
      <c r="C9" s="352" t="s">
        <v>195</v>
      </c>
      <c r="D9" s="352" t="s">
        <v>195</v>
      </c>
      <c r="E9" s="352" t="s">
        <v>195</v>
      </c>
      <c r="F9" s="352" t="s">
        <v>195</v>
      </c>
      <c r="G9" s="352" t="s">
        <v>195</v>
      </c>
      <c r="H9" s="352" t="s">
        <v>195</v>
      </c>
      <c r="I9" s="352" t="s">
        <v>195</v>
      </c>
      <c r="J9" s="352" t="s">
        <v>195</v>
      </c>
      <c r="K9" s="352" t="s">
        <v>195</v>
      </c>
      <c r="L9" s="352" t="s">
        <v>195</v>
      </c>
      <c r="M9" s="352" t="s">
        <v>195</v>
      </c>
      <c r="N9" s="352" t="s">
        <v>195</v>
      </c>
      <c r="O9" s="352" t="s">
        <v>195</v>
      </c>
      <c r="P9" s="352" t="s">
        <v>195</v>
      </c>
      <c r="Q9" s="352" t="s">
        <v>195</v>
      </c>
      <c r="R9" s="352" t="s">
        <v>195</v>
      </c>
      <c r="S9" s="352" t="s">
        <v>195</v>
      </c>
      <c r="T9" s="352" t="s">
        <v>195</v>
      </c>
      <c r="U9" s="352" t="s">
        <v>195</v>
      </c>
      <c r="V9" s="352" t="s">
        <v>195</v>
      </c>
      <c r="W9" s="352" t="s">
        <v>195</v>
      </c>
      <c r="X9" s="352" t="s">
        <v>195</v>
      </c>
      <c r="Y9" s="352" t="s">
        <v>195</v>
      </c>
      <c r="Z9" s="352" t="s">
        <v>195</v>
      </c>
      <c r="AA9" s="352" t="s">
        <v>195</v>
      </c>
      <c r="AB9" s="409">
        <v>63</v>
      </c>
    </row>
    <row r="10" spans="1:28" s="351" customFormat="1" ht="11.25" customHeight="1" x14ac:dyDescent="0.2">
      <c r="A10" s="352">
        <v>7</v>
      </c>
      <c r="B10" s="353" t="s">
        <v>159</v>
      </c>
      <c r="C10" s="352">
        <v>0</v>
      </c>
      <c r="D10" s="352" t="s">
        <v>195</v>
      </c>
      <c r="E10" s="352">
        <v>0</v>
      </c>
      <c r="F10" s="352" t="s">
        <v>195</v>
      </c>
      <c r="G10" s="352" t="s">
        <v>195</v>
      </c>
      <c r="H10" s="352">
        <v>0</v>
      </c>
      <c r="I10" s="352">
        <v>0</v>
      </c>
      <c r="J10" s="352">
        <v>0</v>
      </c>
      <c r="K10" s="352" t="s">
        <v>195</v>
      </c>
      <c r="L10" s="352" t="s">
        <v>195</v>
      </c>
      <c r="M10" s="352">
        <v>0</v>
      </c>
      <c r="N10" s="352" t="s">
        <v>195</v>
      </c>
      <c r="O10" s="352" t="s">
        <v>195</v>
      </c>
      <c r="P10" s="352">
        <v>0</v>
      </c>
      <c r="Q10" s="352">
        <v>0</v>
      </c>
      <c r="R10" s="352">
        <v>0</v>
      </c>
      <c r="S10" s="352" t="s">
        <v>195</v>
      </c>
      <c r="T10" s="352">
        <v>0</v>
      </c>
      <c r="U10" s="352" t="s">
        <v>195</v>
      </c>
      <c r="V10" s="352">
        <v>0</v>
      </c>
      <c r="W10" s="352" t="s">
        <v>195</v>
      </c>
      <c r="X10" s="352">
        <v>0</v>
      </c>
      <c r="Y10" s="352" t="s">
        <v>195</v>
      </c>
      <c r="Z10" s="352">
        <v>0</v>
      </c>
      <c r="AA10" s="352" t="s">
        <v>195</v>
      </c>
      <c r="AB10" s="409">
        <v>47</v>
      </c>
    </row>
    <row r="11" spans="1:28" s="351" customFormat="1" ht="11.25" customHeight="1" x14ac:dyDescent="0.2">
      <c r="A11" s="352">
        <v>8</v>
      </c>
      <c r="B11" s="348" t="s">
        <v>156</v>
      </c>
      <c r="C11" s="352" t="s">
        <v>195</v>
      </c>
      <c r="D11" s="352" t="s">
        <v>195</v>
      </c>
      <c r="E11" s="352" t="s">
        <v>195</v>
      </c>
      <c r="F11" s="352" t="s">
        <v>195</v>
      </c>
      <c r="G11" s="352" t="s">
        <v>195</v>
      </c>
      <c r="H11" s="352" t="s">
        <v>195</v>
      </c>
      <c r="I11" s="352" t="s">
        <v>195</v>
      </c>
      <c r="J11" s="352">
        <v>0</v>
      </c>
      <c r="K11" s="352" t="s">
        <v>195</v>
      </c>
      <c r="L11" s="352" t="s">
        <v>195</v>
      </c>
      <c r="M11" s="352" t="s">
        <v>195</v>
      </c>
      <c r="N11" s="352">
        <v>0</v>
      </c>
      <c r="O11" s="352" t="s">
        <v>195</v>
      </c>
      <c r="P11" s="352" t="s">
        <v>195</v>
      </c>
      <c r="Q11" s="352" t="s">
        <v>195</v>
      </c>
      <c r="R11" s="352">
        <v>0</v>
      </c>
      <c r="S11" s="352" t="s">
        <v>195</v>
      </c>
      <c r="T11" s="352" t="s">
        <v>195</v>
      </c>
      <c r="U11" s="352" t="s">
        <v>195</v>
      </c>
      <c r="V11" s="352">
        <v>0</v>
      </c>
      <c r="W11" s="352" t="s">
        <v>195</v>
      </c>
      <c r="X11" s="352">
        <v>0</v>
      </c>
      <c r="Y11" s="352" t="s">
        <v>195</v>
      </c>
      <c r="Z11" s="352">
        <v>0</v>
      </c>
      <c r="AA11" s="352" t="s">
        <v>195</v>
      </c>
      <c r="AB11" s="409">
        <v>58</v>
      </c>
    </row>
    <row r="12" spans="1:28" s="351" customFormat="1" ht="11.25" customHeight="1" x14ac:dyDescent="0.2">
      <c r="A12" s="352">
        <v>9</v>
      </c>
      <c r="B12" s="348" t="s">
        <v>57</v>
      </c>
      <c r="C12" s="352" t="s">
        <v>195</v>
      </c>
      <c r="D12" s="352" t="s">
        <v>195</v>
      </c>
      <c r="E12" s="352">
        <v>0</v>
      </c>
      <c r="F12" s="352" t="s">
        <v>195</v>
      </c>
      <c r="G12" s="352" t="s">
        <v>195</v>
      </c>
      <c r="H12" s="352" t="s">
        <v>195</v>
      </c>
      <c r="I12" s="352" t="s">
        <v>195</v>
      </c>
      <c r="J12" s="352">
        <v>0</v>
      </c>
      <c r="K12" s="352" t="s">
        <v>195</v>
      </c>
      <c r="L12" s="352" t="s">
        <v>195</v>
      </c>
      <c r="M12" s="352" t="s">
        <v>195</v>
      </c>
      <c r="N12" s="352" t="s">
        <v>195</v>
      </c>
      <c r="O12" s="352" t="s">
        <v>195</v>
      </c>
      <c r="P12" s="352" t="s">
        <v>195</v>
      </c>
      <c r="Q12" s="352" t="s">
        <v>195</v>
      </c>
      <c r="R12" s="352" t="s">
        <v>195</v>
      </c>
      <c r="S12" s="352" t="s">
        <v>195</v>
      </c>
      <c r="T12" s="352">
        <v>0</v>
      </c>
      <c r="U12" s="352" t="s">
        <v>195</v>
      </c>
      <c r="V12" s="352" t="s">
        <v>195</v>
      </c>
      <c r="W12" s="352" t="s">
        <v>195</v>
      </c>
      <c r="X12" s="352" t="s">
        <v>195</v>
      </c>
      <c r="Y12" s="352" t="s">
        <v>195</v>
      </c>
      <c r="Z12" s="352" t="s">
        <v>195</v>
      </c>
      <c r="AA12" s="352" t="s">
        <v>195</v>
      </c>
      <c r="AB12" s="409">
        <v>60</v>
      </c>
    </row>
    <row r="13" spans="1:28" s="351" customFormat="1" ht="11.25" customHeight="1" x14ac:dyDescent="0.2">
      <c r="A13" s="352">
        <v>10</v>
      </c>
      <c r="B13" s="348" t="s">
        <v>43</v>
      </c>
      <c r="C13" s="352">
        <v>0</v>
      </c>
      <c r="D13" s="352" t="s">
        <v>195</v>
      </c>
      <c r="E13" s="352">
        <v>0</v>
      </c>
      <c r="F13" s="352" t="s">
        <v>195</v>
      </c>
      <c r="G13" s="352">
        <v>0</v>
      </c>
      <c r="H13" s="352" t="s">
        <v>195</v>
      </c>
      <c r="I13" s="352">
        <v>0</v>
      </c>
      <c r="J13" s="352" t="s">
        <v>195</v>
      </c>
      <c r="K13" s="352">
        <v>0</v>
      </c>
      <c r="L13" s="352" t="s">
        <v>195</v>
      </c>
      <c r="M13" s="352">
        <v>0</v>
      </c>
      <c r="N13" s="352" t="s">
        <v>195</v>
      </c>
      <c r="O13" s="352">
        <v>0</v>
      </c>
      <c r="P13" s="352" t="s">
        <v>195</v>
      </c>
      <c r="Q13" s="352" t="s">
        <v>195</v>
      </c>
      <c r="R13" s="352">
        <v>0</v>
      </c>
      <c r="S13" s="352" t="s">
        <v>195</v>
      </c>
      <c r="T13" s="352">
        <v>0</v>
      </c>
      <c r="U13" s="352">
        <v>0</v>
      </c>
      <c r="V13" s="352">
        <v>0</v>
      </c>
      <c r="W13" s="352" t="s">
        <v>195</v>
      </c>
      <c r="X13" s="352">
        <v>0</v>
      </c>
      <c r="Y13" s="352" t="s">
        <v>195</v>
      </c>
      <c r="Z13" s="352">
        <v>0</v>
      </c>
      <c r="AA13" s="352" t="s">
        <v>195</v>
      </c>
      <c r="AB13" s="409">
        <v>48</v>
      </c>
    </row>
    <row r="14" spans="1:28" s="351" customFormat="1" ht="11.25" customHeight="1" x14ac:dyDescent="0.2">
      <c r="A14" s="352">
        <v>11</v>
      </c>
      <c r="B14" s="348" t="s">
        <v>164</v>
      </c>
      <c r="C14" s="352" t="s">
        <v>195</v>
      </c>
      <c r="D14" s="352" t="s">
        <v>195</v>
      </c>
      <c r="E14" s="352">
        <v>0</v>
      </c>
      <c r="F14" s="352" t="s">
        <v>195</v>
      </c>
      <c r="G14" s="352">
        <v>0</v>
      </c>
      <c r="H14" s="352" t="s">
        <v>195</v>
      </c>
      <c r="I14" s="352" t="s">
        <v>195</v>
      </c>
      <c r="J14" s="352" t="s">
        <v>195</v>
      </c>
      <c r="K14" s="352" t="s">
        <v>195</v>
      </c>
      <c r="L14" s="352" t="s">
        <v>195</v>
      </c>
      <c r="M14" s="352" t="s">
        <v>195</v>
      </c>
      <c r="N14" s="352" t="s">
        <v>195</v>
      </c>
      <c r="O14" s="352" t="s">
        <v>195</v>
      </c>
      <c r="P14" s="352">
        <v>0</v>
      </c>
      <c r="Q14" s="352" t="s">
        <v>195</v>
      </c>
      <c r="R14" s="352" t="s">
        <v>195</v>
      </c>
      <c r="S14" s="352" t="s">
        <v>195</v>
      </c>
      <c r="T14" s="352" t="s">
        <v>195</v>
      </c>
      <c r="U14" s="352" t="s">
        <v>195</v>
      </c>
      <c r="V14" s="352" t="s">
        <v>195</v>
      </c>
      <c r="W14" s="352" t="s">
        <v>195</v>
      </c>
      <c r="X14" s="352" t="s">
        <v>195</v>
      </c>
      <c r="Y14" s="352" t="s">
        <v>195</v>
      </c>
      <c r="Z14" s="352" t="s">
        <v>195</v>
      </c>
      <c r="AA14" s="352" t="s">
        <v>195</v>
      </c>
      <c r="AB14" s="409">
        <v>54</v>
      </c>
    </row>
    <row r="15" spans="1:28" s="351" customFormat="1" ht="11.25" customHeight="1" x14ac:dyDescent="0.2">
      <c r="A15" s="352">
        <v>12</v>
      </c>
      <c r="B15" s="348" t="s">
        <v>48</v>
      </c>
      <c r="C15" s="352" t="s">
        <v>195</v>
      </c>
      <c r="D15" s="352" t="s">
        <v>195</v>
      </c>
      <c r="E15" s="352" t="s">
        <v>195</v>
      </c>
      <c r="F15" s="352" t="s">
        <v>195</v>
      </c>
      <c r="G15" s="352">
        <v>0</v>
      </c>
      <c r="H15" s="352" t="s">
        <v>195</v>
      </c>
      <c r="I15" s="352" t="s">
        <v>195</v>
      </c>
      <c r="J15" s="352" t="s">
        <v>195</v>
      </c>
      <c r="K15" s="352">
        <v>0</v>
      </c>
      <c r="L15" s="352" t="s">
        <v>195</v>
      </c>
      <c r="M15" s="352">
        <v>0</v>
      </c>
      <c r="N15" s="352">
        <v>0</v>
      </c>
      <c r="O15" s="352">
        <v>0</v>
      </c>
      <c r="P15" s="352">
        <v>0</v>
      </c>
      <c r="Q15" s="352" t="s">
        <v>195</v>
      </c>
      <c r="R15" s="352" t="s">
        <v>195</v>
      </c>
      <c r="S15" s="352" t="s">
        <v>195</v>
      </c>
      <c r="T15" s="352">
        <v>0</v>
      </c>
      <c r="U15" s="352">
        <v>0</v>
      </c>
      <c r="V15" s="352" t="s">
        <v>195</v>
      </c>
      <c r="W15" s="352" t="s">
        <v>195</v>
      </c>
      <c r="X15" s="352">
        <v>0</v>
      </c>
      <c r="Y15" s="352" t="s">
        <v>195</v>
      </c>
      <c r="Z15" s="352">
        <v>0</v>
      </c>
      <c r="AA15" s="352">
        <v>0</v>
      </c>
      <c r="AB15" s="409">
        <v>48</v>
      </c>
    </row>
    <row r="16" spans="1:28" s="351" customFormat="1" ht="11.25" customHeight="1" x14ac:dyDescent="0.2">
      <c r="A16" s="352">
        <v>13</v>
      </c>
      <c r="B16" s="353" t="s">
        <v>149</v>
      </c>
      <c r="C16" s="352">
        <v>0</v>
      </c>
      <c r="D16" s="352">
        <v>0</v>
      </c>
      <c r="E16" s="352">
        <v>0</v>
      </c>
      <c r="F16" s="352" t="s">
        <v>195</v>
      </c>
      <c r="G16" s="352">
        <v>0</v>
      </c>
      <c r="H16" s="352">
        <v>0</v>
      </c>
      <c r="I16" s="352">
        <v>0</v>
      </c>
      <c r="J16" s="352" t="s">
        <v>195</v>
      </c>
      <c r="K16" s="352">
        <v>0</v>
      </c>
      <c r="L16" s="352" t="s">
        <v>195</v>
      </c>
      <c r="M16" s="352">
        <v>0</v>
      </c>
      <c r="N16" s="352">
        <v>0</v>
      </c>
      <c r="O16" s="352">
        <v>0</v>
      </c>
      <c r="P16" s="352" t="s">
        <v>195</v>
      </c>
      <c r="Q16" s="352" t="s">
        <v>195</v>
      </c>
      <c r="R16" s="352">
        <v>0</v>
      </c>
      <c r="S16" s="352" t="s">
        <v>195</v>
      </c>
      <c r="T16" s="352">
        <v>0</v>
      </c>
      <c r="U16" s="352" t="s">
        <v>195</v>
      </c>
      <c r="V16" s="352">
        <v>0</v>
      </c>
      <c r="W16" s="352" t="s">
        <v>195</v>
      </c>
      <c r="X16" s="352">
        <v>0</v>
      </c>
      <c r="Y16" s="352" t="s">
        <v>195</v>
      </c>
      <c r="Z16" s="352" t="s">
        <v>195</v>
      </c>
      <c r="AA16" s="352">
        <v>0</v>
      </c>
      <c r="AB16" s="409">
        <v>43</v>
      </c>
    </row>
    <row r="17" spans="1:28" s="351" customFormat="1" ht="11.25" customHeight="1" x14ac:dyDescent="0.2">
      <c r="A17" s="352">
        <v>14</v>
      </c>
      <c r="B17" s="348" t="s">
        <v>44</v>
      </c>
      <c r="C17" s="352">
        <v>0</v>
      </c>
      <c r="D17" s="352" t="s">
        <v>195</v>
      </c>
      <c r="E17" s="352">
        <v>0</v>
      </c>
      <c r="F17" s="352" t="s">
        <v>195</v>
      </c>
      <c r="G17" s="352">
        <v>0</v>
      </c>
      <c r="H17" s="352">
        <v>0</v>
      </c>
      <c r="I17" s="352">
        <v>0</v>
      </c>
      <c r="J17" s="352">
        <v>0</v>
      </c>
      <c r="K17" s="352">
        <v>0</v>
      </c>
      <c r="L17" s="352">
        <v>0</v>
      </c>
      <c r="M17" s="352">
        <v>0</v>
      </c>
      <c r="N17" s="352">
        <v>0</v>
      </c>
      <c r="O17" s="352" t="s">
        <v>195</v>
      </c>
      <c r="P17" s="352">
        <v>0</v>
      </c>
      <c r="Q17" s="352" t="s">
        <v>195</v>
      </c>
      <c r="R17" s="352">
        <v>0</v>
      </c>
      <c r="S17" s="352">
        <v>0</v>
      </c>
      <c r="T17" s="352">
        <v>0</v>
      </c>
      <c r="U17" s="352">
        <v>0</v>
      </c>
      <c r="V17" s="352">
        <v>0</v>
      </c>
      <c r="W17" s="410" t="s">
        <v>194</v>
      </c>
      <c r="X17" s="410" t="s">
        <v>194</v>
      </c>
      <c r="Y17" s="410" t="s">
        <v>194</v>
      </c>
      <c r="Z17" s="352">
        <v>0</v>
      </c>
      <c r="AA17" s="352" t="s">
        <v>195</v>
      </c>
      <c r="AB17" s="409">
        <v>20</v>
      </c>
    </row>
    <row r="18" spans="1:28" s="351" customFormat="1" ht="11.25" customHeight="1" x14ac:dyDescent="0.2">
      <c r="A18" s="352">
        <v>15</v>
      </c>
      <c r="B18" s="353" t="s">
        <v>62</v>
      </c>
      <c r="C18" s="352" t="s">
        <v>195</v>
      </c>
      <c r="D18" s="352" t="s">
        <v>195</v>
      </c>
      <c r="E18" s="352">
        <v>0</v>
      </c>
      <c r="F18" s="352" t="s">
        <v>195</v>
      </c>
      <c r="G18" s="352" t="s">
        <v>195</v>
      </c>
      <c r="H18" s="352" t="s">
        <v>195</v>
      </c>
      <c r="I18" s="352">
        <v>0</v>
      </c>
      <c r="J18" s="352" t="s">
        <v>195</v>
      </c>
      <c r="K18" s="352" t="s">
        <v>195</v>
      </c>
      <c r="L18" s="352" t="s">
        <v>195</v>
      </c>
      <c r="M18" s="352" t="s">
        <v>195</v>
      </c>
      <c r="N18" s="352" t="s">
        <v>195</v>
      </c>
      <c r="O18" s="352" t="s">
        <v>195</v>
      </c>
      <c r="P18" s="352" t="s">
        <v>195</v>
      </c>
      <c r="Q18" s="352">
        <v>0</v>
      </c>
      <c r="R18" s="352" t="s">
        <v>195</v>
      </c>
      <c r="S18" s="352" t="s">
        <v>195</v>
      </c>
      <c r="T18" s="352" t="s">
        <v>195</v>
      </c>
      <c r="U18" s="352" t="s">
        <v>195</v>
      </c>
      <c r="V18" s="352" t="s">
        <v>195</v>
      </c>
      <c r="W18" s="352" t="s">
        <v>195</v>
      </c>
      <c r="X18" s="352">
        <v>0</v>
      </c>
      <c r="Y18" s="352" t="s">
        <v>195</v>
      </c>
      <c r="Z18" s="352">
        <v>0</v>
      </c>
      <c r="AA18" s="352" t="s">
        <v>195</v>
      </c>
      <c r="AB18" s="409">
        <v>58</v>
      </c>
    </row>
    <row r="19" spans="1:28" s="351" customFormat="1" ht="11.25" customHeight="1" x14ac:dyDescent="0.2">
      <c r="A19" s="352">
        <v>16</v>
      </c>
      <c r="B19" s="353" t="s">
        <v>165</v>
      </c>
      <c r="C19" s="352" t="s">
        <v>195</v>
      </c>
      <c r="D19" s="352" t="s">
        <v>195</v>
      </c>
      <c r="E19" s="352" t="s">
        <v>195</v>
      </c>
      <c r="F19" s="352" t="s">
        <v>195</v>
      </c>
      <c r="G19" s="352" t="s">
        <v>195</v>
      </c>
      <c r="H19" s="352" t="s">
        <v>195</v>
      </c>
      <c r="I19" s="352" t="s">
        <v>195</v>
      </c>
      <c r="J19" s="352" t="s">
        <v>195</v>
      </c>
      <c r="K19" s="352">
        <v>0</v>
      </c>
      <c r="L19" s="352" t="s">
        <v>195</v>
      </c>
      <c r="M19" s="352" t="s">
        <v>195</v>
      </c>
      <c r="N19" s="352" t="s">
        <v>195</v>
      </c>
      <c r="O19" s="352" t="s">
        <v>195</v>
      </c>
      <c r="P19" s="352" t="s">
        <v>195</v>
      </c>
      <c r="Q19" s="352" t="s">
        <v>195</v>
      </c>
      <c r="R19" s="352" t="s">
        <v>195</v>
      </c>
      <c r="S19" s="352" t="s">
        <v>195</v>
      </c>
      <c r="T19" s="352">
        <v>0</v>
      </c>
      <c r="U19" s="352" t="s">
        <v>195</v>
      </c>
      <c r="V19" s="352" t="s">
        <v>195</v>
      </c>
      <c r="W19" s="352" t="s">
        <v>195</v>
      </c>
      <c r="X19" s="352" t="s">
        <v>195</v>
      </c>
      <c r="Y19" s="352" t="s">
        <v>195</v>
      </c>
      <c r="Z19" s="352">
        <v>0</v>
      </c>
      <c r="AA19" s="352" t="s">
        <v>195</v>
      </c>
      <c r="AB19" s="409">
        <v>60</v>
      </c>
    </row>
    <row r="20" spans="1:28" s="351" customFormat="1" ht="11.25" x14ac:dyDescent="0.2"/>
    <row r="21" spans="1:28" s="351" customFormat="1" ht="11.25" x14ac:dyDescent="0.2">
      <c r="B21" s="359" t="s">
        <v>166</v>
      </c>
      <c r="C21" s="360"/>
      <c r="D21" s="360"/>
    </row>
    <row r="22" spans="1:28" s="351" customFormat="1" ht="11.25" x14ac:dyDescent="0.2"/>
    <row r="23" spans="1:28" s="351" customFormat="1" ht="11.25" x14ac:dyDescent="0.2">
      <c r="B23" s="354" t="s">
        <v>167</v>
      </c>
      <c r="C23" s="351">
        <v>2</v>
      </c>
      <c r="D23" s="351" t="s">
        <v>115</v>
      </c>
      <c r="J23" s="364" t="s">
        <v>168</v>
      </c>
      <c r="K23" s="364"/>
      <c r="L23" s="364"/>
      <c r="M23" s="364"/>
      <c r="N23" s="364"/>
      <c r="O23" s="364"/>
      <c r="P23" s="365"/>
    </row>
    <row r="24" spans="1:28" s="351" customFormat="1" ht="11.25" x14ac:dyDescent="0.2">
      <c r="B24" s="355" t="s">
        <v>169</v>
      </c>
      <c r="C24" s="356">
        <v>-4</v>
      </c>
      <c r="D24" s="351" t="s">
        <v>115</v>
      </c>
      <c r="J24" s="354" t="s">
        <v>173</v>
      </c>
    </row>
    <row r="25" spans="1:28" s="351" customFormat="1" ht="11.25" x14ac:dyDescent="0.2">
      <c r="B25" s="361" t="s">
        <v>172</v>
      </c>
      <c r="C25" s="362"/>
      <c r="D25" s="362"/>
      <c r="E25" s="362"/>
      <c r="F25" s="363"/>
      <c r="J25" s="354" t="s">
        <v>174</v>
      </c>
    </row>
    <row r="26" spans="1:28" s="351" customFormat="1" ht="11.25" x14ac:dyDescent="0.2"/>
    <row r="27" spans="1:28" s="351" customFormat="1" ht="11.25" x14ac:dyDescent="0.2">
      <c r="J27" s="354" t="s">
        <v>170</v>
      </c>
      <c r="Q27" s="956">
        <v>250</v>
      </c>
      <c r="R27" s="956"/>
    </row>
    <row r="28" spans="1:28" s="351" customFormat="1" ht="11.25" x14ac:dyDescent="0.2">
      <c r="J28" s="354" t="s">
        <v>171</v>
      </c>
      <c r="Q28" s="957">
        <v>500</v>
      </c>
      <c r="R28" s="957"/>
    </row>
  </sheetData>
  <mergeCells count="2">
    <mergeCell ref="Q27:R27"/>
    <mergeCell ref="Q28:R28"/>
  </mergeCells>
  <phoneticPr fontId="24" type="noConversion"/>
  <pageMargins left="0.64" right="0.22" top="0.59" bottom="0.28000000000000003" header="0.4921259845" footer="0.26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"/>
  <sheetViews>
    <sheetView workbookViewId="0">
      <selection activeCell="A4" sqref="A4:XFD33"/>
    </sheetView>
  </sheetViews>
  <sheetFormatPr defaultRowHeight="12.75" x14ac:dyDescent="0.2"/>
  <cols>
    <col min="1" max="1" width="3.5703125" style="203" bestFit="1" customWidth="1"/>
    <col min="2" max="2" width="5.7109375" style="203" customWidth="1"/>
    <col min="3" max="3" width="21.85546875" style="203" customWidth="1"/>
    <col min="4" max="5" width="6.140625" style="203" customWidth="1"/>
    <col min="6" max="6" width="4.140625" style="203" customWidth="1"/>
    <col min="7" max="7" width="1.28515625" style="203" customWidth="1"/>
    <col min="8" max="8" width="3.5703125" style="203" customWidth="1"/>
    <col min="9" max="9" width="5.7109375" style="203" customWidth="1"/>
    <col min="10" max="10" width="21.28515625" style="203" customWidth="1"/>
    <col min="11" max="11" width="5.7109375" style="204" customWidth="1"/>
    <col min="12" max="12" width="5.7109375" style="203" customWidth="1"/>
    <col min="13" max="13" width="4.85546875" style="203" bestFit="1" customWidth="1"/>
    <col min="14" max="14" width="5.85546875" style="203" customWidth="1"/>
    <col min="15" max="15" width="5.85546875" style="203" bestFit="1" customWidth="1"/>
    <col min="16" max="16" width="5.85546875" style="203" customWidth="1"/>
    <col min="17" max="18" width="9.140625" style="203"/>
    <col min="19" max="19" width="32.28515625" style="203" bestFit="1" customWidth="1"/>
    <col min="20" max="22" width="9.140625" style="203"/>
    <col min="23" max="23" width="15.7109375" style="203" bestFit="1" customWidth="1"/>
    <col min="24" max="24" width="9.140625" style="203"/>
    <col min="25" max="25" width="34.85546875" style="203" bestFit="1" customWidth="1"/>
    <col min="26" max="16384" width="9.140625" style="203"/>
  </cols>
  <sheetData>
    <row r="1" spans="1:17" s="201" customFormat="1" x14ac:dyDescent="0.2">
      <c r="A1" s="201" t="s">
        <v>63</v>
      </c>
      <c r="K1" s="202"/>
      <c r="L1" s="202"/>
    </row>
    <row r="2" spans="1:17" s="201" customFormat="1" x14ac:dyDescent="0.2">
      <c r="A2" s="201" t="s">
        <v>631</v>
      </c>
      <c r="K2" s="202"/>
      <c r="L2" s="202"/>
      <c r="M2" s="493"/>
    </row>
    <row r="3" spans="1:17" s="201" customFormat="1" x14ac:dyDescent="0.2">
      <c r="A3" s="201" t="s">
        <v>113</v>
      </c>
      <c r="K3" s="202"/>
      <c r="L3" s="202"/>
    </row>
    <row r="4" spans="1:17" s="308" customFormat="1" ht="11.25" hidden="1" x14ac:dyDescent="0.2">
      <c r="D4" s="308" t="s">
        <v>114</v>
      </c>
      <c r="F4" s="308" t="s">
        <v>115</v>
      </c>
      <c r="H4" s="308" t="s">
        <v>116</v>
      </c>
      <c r="K4" s="309"/>
      <c r="L4" s="309"/>
    </row>
    <row r="5" spans="1:17" s="308" customFormat="1" ht="11.25" hidden="1" x14ac:dyDescent="0.2">
      <c r="A5" s="297" t="s">
        <v>70</v>
      </c>
      <c r="B5" s="664" t="s">
        <v>632</v>
      </c>
      <c r="C5" s="665" t="s">
        <v>466</v>
      </c>
      <c r="D5" s="666">
        <v>3</v>
      </c>
      <c r="E5" s="666">
        <v>2</v>
      </c>
      <c r="F5" s="666">
        <v>3</v>
      </c>
      <c r="G5" s="666"/>
      <c r="H5" s="667">
        <v>0</v>
      </c>
      <c r="J5" s="434" t="s">
        <v>643</v>
      </c>
      <c r="K5" s="309">
        <f>D5</f>
        <v>3</v>
      </c>
      <c r="L5" s="309">
        <f>E5</f>
        <v>2</v>
      </c>
      <c r="M5" s="312" t="s">
        <v>7</v>
      </c>
      <c r="O5" s="416"/>
      <c r="P5" s="417"/>
      <c r="Q5" s="416"/>
    </row>
    <row r="6" spans="1:17" s="308" customFormat="1" ht="11.25" hidden="1" x14ac:dyDescent="0.2">
      <c r="A6" s="433" t="s">
        <v>71</v>
      </c>
      <c r="B6" s="310" t="s">
        <v>633</v>
      </c>
      <c r="C6" s="311" t="s">
        <v>427</v>
      </c>
      <c r="D6" s="308">
        <v>1</v>
      </c>
      <c r="E6" s="309">
        <v>0</v>
      </c>
      <c r="F6" s="309">
        <v>0</v>
      </c>
      <c r="G6" s="309"/>
      <c r="H6" s="308">
        <v>0</v>
      </c>
      <c r="J6" s="308" t="str">
        <f>J5</f>
        <v>Podzim 2014</v>
      </c>
      <c r="K6" s="309">
        <f>E6</f>
        <v>0</v>
      </c>
      <c r="L6" s="309">
        <f>D6</f>
        <v>1</v>
      </c>
      <c r="M6" s="312" t="s">
        <v>7</v>
      </c>
      <c r="O6" s="416"/>
      <c r="P6" s="417"/>
      <c r="Q6" s="416"/>
    </row>
    <row r="7" spans="1:17" s="308" customFormat="1" ht="11.25" hidden="1" x14ac:dyDescent="0.2">
      <c r="A7" s="297" t="s">
        <v>72</v>
      </c>
      <c r="B7" s="310" t="s">
        <v>634</v>
      </c>
      <c r="C7" s="311" t="s">
        <v>428</v>
      </c>
      <c r="D7" s="308">
        <v>1</v>
      </c>
      <c r="E7" s="309">
        <v>0</v>
      </c>
      <c r="F7" s="309">
        <v>3</v>
      </c>
      <c r="G7" s="309"/>
      <c r="H7" s="308">
        <v>0</v>
      </c>
      <c r="J7" s="308" t="str">
        <f t="shared" ref="J7:J17" si="0">J6</f>
        <v>Podzim 2014</v>
      </c>
      <c r="K7" s="309">
        <f>D7</f>
        <v>1</v>
      </c>
      <c r="L7" s="309">
        <f>E7</f>
        <v>0</v>
      </c>
      <c r="M7" s="312" t="s">
        <v>7</v>
      </c>
      <c r="O7" s="416"/>
      <c r="P7" s="417"/>
      <c r="Q7" s="416"/>
    </row>
    <row r="8" spans="1:17" s="308" customFormat="1" ht="11.25" hidden="1" x14ac:dyDescent="0.2">
      <c r="A8" s="433" t="s">
        <v>75</v>
      </c>
      <c r="B8" s="310" t="s">
        <v>465</v>
      </c>
      <c r="C8" s="311" t="s">
        <v>538</v>
      </c>
      <c r="D8" s="308">
        <v>2</v>
      </c>
      <c r="E8" s="309">
        <v>5</v>
      </c>
      <c r="F8" s="309">
        <v>3</v>
      </c>
      <c r="G8" s="309"/>
      <c r="H8" s="308">
        <v>3</v>
      </c>
      <c r="J8" s="308" t="str">
        <f t="shared" si="0"/>
        <v>Podzim 2014</v>
      </c>
      <c r="K8" s="309">
        <f>E8</f>
        <v>5</v>
      </c>
      <c r="L8" s="309">
        <f>D8</f>
        <v>2</v>
      </c>
      <c r="M8" s="312" t="s">
        <v>7</v>
      </c>
      <c r="O8" s="416"/>
      <c r="P8" s="417"/>
      <c r="Q8" s="416"/>
    </row>
    <row r="9" spans="1:17" s="308" customFormat="1" ht="11.25" hidden="1" x14ac:dyDescent="0.2">
      <c r="A9" s="297" t="s">
        <v>76</v>
      </c>
      <c r="B9" s="310" t="s">
        <v>485</v>
      </c>
      <c r="C9" s="311" t="s">
        <v>615</v>
      </c>
      <c r="D9" s="308">
        <v>1</v>
      </c>
      <c r="E9" s="309">
        <v>1</v>
      </c>
      <c r="F9" s="309">
        <v>1</v>
      </c>
      <c r="G9" s="309"/>
      <c r="H9" s="308">
        <v>-2</v>
      </c>
      <c r="J9" s="308" t="str">
        <f t="shared" si="0"/>
        <v>Podzim 2014</v>
      </c>
      <c r="K9" s="309">
        <f>D9</f>
        <v>1</v>
      </c>
      <c r="L9" s="309">
        <f>E9</f>
        <v>1</v>
      </c>
      <c r="M9" s="312" t="s">
        <v>7</v>
      </c>
      <c r="O9" s="416"/>
      <c r="P9" s="417"/>
      <c r="Q9" s="416"/>
    </row>
    <row r="10" spans="1:17" s="308" customFormat="1" ht="11.25" hidden="1" x14ac:dyDescent="0.2">
      <c r="A10" s="737" t="s">
        <v>77</v>
      </c>
      <c r="B10" s="737" t="s">
        <v>707</v>
      </c>
      <c r="C10" s="738" t="s">
        <v>716</v>
      </c>
      <c r="D10" s="739">
        <v>3</v>
      </c>
      <c r="E10" s="740">
        <v>1</v>
      </c>
      <c r="F10" s="740">
        <v>3</v>
      </c>
      <c r="G10" s="740"/>
      <c r="H10" s="739">
        <v>0</v>
      </c>
      <c r="I10" s="739"/>
      <c r="J10" s="308" t="str">
        <f t="shared" si="0"/>
        <v>Podzim 2014</v>
      </c>
      <c r="K10" s="309">
        <f>D10</f>
        <v>3</v>
      </c>
      <c r="L10" s="309">
        <f>E10</f>
        <v>1</v>
      </c>
      <c r="M10" s="312" t="s">
        <v>7</v>
      </c>
      <c r="O10" s="416"/>
      <c r="P10" s="417"/>
      <c r="Q10" s="416"/>
    </row>
    <row r="11" spans="1:17" s="308" customFormat="1" ht="11.25" hidden="1" x14ac:dyDescent="0.2">
      <c r="A11" s="297" t="s">
        <v>78</v>
      </c>
      <c r="B11" s="310" t="s">
        <v>467</v>
      </c>
      <c r="C11" s="311" t="s">
        <v>375</v>
      </c>
      <c r="D11" s="308">
        <v>2</v>
      </c>
      <c r="E11" s="309">
        <v>2</v>
      </c>
      <c r="F11" s="309">
        <v>1</v>
      </c>
      <c r="G11" s="309"/>
      <c r="H11" s="308">
        <v>-2</v>
      </c>
      <c r="J11" s="308" t="str">
        <f t="shared" si="0"/>
        <v>Podzim 2014</v>
      </c>
      <c r="K11" s="309">
        <f>D11</f>
        <v>2</v>
      </c>
      <c r="L11" s="309">
        <f t="shared" ref="L11:L16" si="1">E11</f>
        <v>2</v>
      </c>
      <c r="M11" s="312" t="s">
        <v>7</v>
      </c>
      <c r="O11" s="416"/>
      <c r="P11" s="417"/>
      <c r="Q11" s="416"/>
    </row>
    <row r="12" spans="1:17" s="308" customFormat="1" ht="11.25" hidden="1" x14ac:dyDescent="0.2">
      <c r="A12" s="433" t="s">
        <v>79</v>
      </c>
      <c r="B12" s="310" t="s">
        <v>636</v>
      </c>
      <c r="C12" s="311" t="s">
        <v>377</v>
      </c>
      <c r="D12" s="308">
        <v>2</v>
      </c>
      <c r="E12" s="309">
        <v>1</v>
      </c>
      <c r="F12" s="309">
        <v>3</v>
      </c>
      <c r="G12" s="309"/>
      <c r="H12" s="308">
        <v>0</v>
      </c>
      <c r="J12" s="308" t="str">
        <f t="shared" si="0"/>
        <v>Podzim 2014</v>
      </c>
      <c r="K12" s="309">
        <f>D12</f>
        <v>2</v>
      </c>
      <c r="L12" s="309">
        <f t="shared" si="1"/>
        <v>1</v>
      </c>
      <c r="M12" s="312" t="s">
        <v>7</v>
      </c>
      <c r="O12" s="416"/>
      <c r="P12" s="417"/>
      <c r="Q12" s="416"/>
    </row>
    <row r="13" spans="1:17" s="308" customFormat="1" ht="11.25" hidden="1" x14ac:dyDescent="0.2">
      <c r="A13" s="297" t="s">
        <v>80</v>
      </c>
      <c r="B13" s="310" t="s">
        <v>469</v>
      </c>
      <c r="C13" s="311" t="s">
        <v>432</v>
      </c>
      <c r="D13" s="308">
        <v>2</v>
      </c>
      <c r="E13" s="309">
        <v>1</v>
      </c>
      <c r="F13" s="309">
        <v>0</v>
      </c>
      <c r="G13" s="309"/>
      <c r="H13" s="308">
        <v>0</v>
      </c>
      <c r="J13" s="308" t="str">
        <f t="shared" si="0"/>
        <v>Podzim 2014</v>
      </c>
      <c r="K13" s="309">
        <f>E13</f>
        <v>1</v>
      </c>
      <c r="L13" s="309">
        <f>D13</f>
        <v>2</v>
      </c>
      <c r="M13" s="312" t="s">
        <v>7</v>
      </c>
      <c r="O13" s="416"/>
      <c r="P13" s="417"/>
      <c r="Q13" s="416"/>
    </row>
    <row r="14" spans="1:17" s="308" customFormat="1" ht="11.25" hidden="1" x14ac:dyDescent="0.2">
      <c r="A14" s="433" t="s">
        <v>81</v>
      </c>
      <c r="B14" s="310" t="s">
        <v>493</v>
      </c>
      <c r="C14" s="311" t="s">
        <v>639</v>
      </c>
      <c r="D14" s="308">
        <v>0</v>
      </c>
      <c r="E14" s="309">
        <v>4</v>
      </c>
      <c r="F14" s="309">
        <v>0</v>
      </c>
      <c r="G14" s="309"/>
      <c r="H14" s="308">
        <v>-3</v>
      </c>
      <c r="J14" s="308" t="str">
        <f t="shared" si="0"/>
        <v>Podzim 2014</v>
      </c>
      <c r="K14" s="309">
        <f>D14</f>
        <v>0</v>
      </c>
      <c r="L14" s="309">
        <f t="shared" si="1"/>
        <v>4</v>
      </c>
      <c r="M14" s="312" t="s">
        <v>7</v>
      </c>
      <c r="O14" s="416"/>
      <c r="P14" s="417"/>
      <c r="Q14" s="416"/>
    </row>
    <row r="15" spans="1:17" s="308" customFormat="1" ht="11.25" hidden="1" x14ac:dyDescent="0.2">
      <c r="A15" s="297" t="s">
        <v>82</v>
      </c>
      <c r="B15" s="310" t="s">
        <v>638</v>
      </c>
      <c r="C15" s="311" t="s">
        <v>640</v>
      </c>
      <c r="D15" s="308">
        <v>5</v>
      </c>
      <c r="E15" s="309">
        <v>4</v>
      </c>
      <c r="F15" s="309">
        <v>0</v>
      </c>
      <c r="G15" s="309"/>
      <c r="H15" s="308">
        <v>0</v>
      </c>
      <c r="J15" s="308" t="str">
        <f t="shared" si="0"/>
        <v>Podzim 2014</v>
      </c>
      <c r="K15" s="309">
        <f>E15</f>
        <v>4</v>
      </c>
      <c r="L15" s="309">
        <f>D15</f>
        <v>5</v>
      </c>
      <c r="M15" s="312" t="s">
        <v>7</v>
      </c>
      <c r="O15" s="416"/>
      <c r="P15" s="417"/>
      <c r="Q15" s="416"/>
    </row>
    <row r="16" spans="1:17" s="308" customFormat="1" ht="11.25" hidden="1" x14ac:dyDescent="0.2">
      <c r="A16" s="433" t="s">
        <v>83</v>
      </c>
      <c r="B16" s="310" t="s">
        <v>495</v>
      </c>
      <c r="C16" s="311" t="s">
        <v>206</v>
      </c>
      <c r="D16" s="308">
        <v>2</v>
      </c>
      <c r="E16" s="309">
        <v>1</v>
      </c>
      <c r="F16" s="309">
        <v>3</v>
      </c>
      <c r="G16" s="309"/>
      <c r="H16" s="308">
        <v>0</v>
      </c>
      <c r="J16" s="308" t="str">
        <f t="shared" si="0"/>
        <v>Podzim 2014</v>
      </c>
      <c r="K16" s="309">
        <f>D16</f>
        <v>2</v>
      </c>
      <c r="L16" s="309">
        <f t="shared" si="1"/>
        <v>1</v>
      </c>
      <c r="M16" s="312" t="s">
        <v>7</v>
      </c>
      <c r="O16" s="416"/>
      <c r="P16" s="417"/>
      <c r="Q16" s="416"/>
    </row>
    <row r="17" spans="1:17" s="308" customFormat="1" ht="11.25" hidden="1" x14ac:dyDescent="0.2">
      <c r="A17" s="668" t="s">
        <v>84</v>
      </c>
      <c r="B17" s="668" t="s">
        <v>637</v>
      </c>
      <c r="C17" s="669" t="s">
        <v>641</v>
      </c>
      <c r="D17" s="670">
        <v>4</v>
      </c>
      <c r="E17" s="671">
        <v>1</v>
      </c>
      <c r="F17" s="671">
        <v>0</v>
      </c>
      <c r="G17" s="671"/>
      <c r="H17" s="670">
        <v>0</v>
      </c>
      <c r="I17" s="670"/>
      <c r="J17" s="670" t="str">
        <f t="shared" si="0"/>
        <v>Podzim 2014</v>
      </c>
      <c r="K17" s="671">
        <f>E17</f>
        <v>1</v>
      </c>
      <c r="L17" s="671">
        <f>D17</f>
        <v>4</v>
      </c>
      <c r="M17" s="672" t="s">
        <v>7</v>
      </c>
      <c r="O17" s="784" t="s">
        <v>1001</v>
      </c>
      <c r="P17" s="417"/>
      <c r="Q17" s="416"/>
    </row>
    <row r="18" spans="1:17" s="333" customFormat="1" ht="11.25" hidden="1" x14ac:dyDescent="0.2">
      <c r="A18" s="331"/>
      <c r="B18" s="331"/>
      <c r="C18" s="332"/>
      <c r="E18" s="334"/>
      <c r="F18" s="334"/>
      <c r="G18" s="334"/>
      <c r="K18" s="334">
        <f>SUM(K5:K17)</f>
        <v>25</v>
      </c>
      <c r="L18" s="334">
        <f>SUM(L5:L17)</f>
        <v>26</v>
      </c>
      <c r="M18" s="335" t="s">
        <v>7</v>
      </c>
      <c r="N18" s="333" t="s">
        <v>117</v>
      </c>
      <c r="O18" s="331"/>
      <c r="P18" s="331"/>
      <c r="Q18" s="332"/>
    </row>
    <row r="19" spans="1:17" s="308" customFormat="1" ht="11.25" hidden="1" x14ac:dyDescent="0.2">
      <c r="A19" s="785" t="s">
        <v>85</v>
      </c>
      <c r="B19" s="861" t="s">
        <v>998</v>
      </c>
      <c r="C19" s="786" t="s">
        <v>431</v>
      </c>
      <c r="D19" s="787">
        <v>3</v>
      </c>
      <c r="E19" s="788">
        <v>2</v>
      </c>
      <c r="F19" s="788">
        <v>0</v>
      </c>
      <c r="G19" s="788"/>
      <c r="H19" s="787">
        <v>0</v>
      </c>
      <c r="I19" s="789"/>
      <c r="J19" s="789" t="s">
        <v>644</v>
      </c>
      <c r="K19" s="309">
        <f>E19</f>
        <v>2</v>
      </c>
      <c r="L19" s="309">
        <f>D19</f>
        <v>3</v>
      </c>
      <c r="M19" s="312" t="s">
        <v>7</v>
      </c>
      <c r="O19" s="784" t="s">
        <v>1002</v>
      </c>
      <c r="P19" s="310"/>
      <c r="Q19" s="311"/>
    </row>
    <row r="20" spans="1:17" s="308" customFormat="1" ht="11.25" hidden="1" x14ac:dyDescent="0.2">
      <c r="A20" s="435" t="s">
        <v>119</v>
      </c>
      <c r="B20" s="433" t="s">
        <v>1068</v>
      </c>
      <c r="C20" s="311" t="s">
        <v>461</v>
      </c>
      <c r="D20" s="309">
        <v>1</v>
      </c>
      <c r="E20" s="309">
        <v>1</v>
      </c>
      <c r="F20" s="309">
        <v>1</v>
      </c>
      <c r="G20" s="309"/>
      <c r="H20" s="308">
        <v>-2</v>
      </c>
      <c r="J20" s="308" t="str">
        <f>J19</f>
        <v>Jaro 2015</v>
      </c>
      <c r="K20" s="309">
        <f>D20</f>
        <v>1</v>
      </c>
      <c r="L20" s="309">
        <f>E20</f>
        <v>1</v>
      </c>
      <c r="M20" s="312" t="s">
        <v>7</v>
      </c>
    </row>
    <row r="21" spans="1:17" s="308" customFormat="1" ht="11.25" hidden="1" x14ac:dyDescent="0.2">
      <c r="A21" s="435" t="s">
        <v>120</v>
      </c>
      <c r="B21" s="433" t="s">
        <v>1092</v>
      </c>
      <c r="C21" s="311" t="s">
        <v>462</v>
      </c>
      <c r="D21" s="309">
        <v>0</v>
      </c>
      <c r="E21" s="309">
        <v>4</v>
      </c>
      <c r="F21" s="309">
        <v>3</v>
      </c>
      <c r="G21" s="309"/>
      <c r="H21" s="308">
        <v>3</v>
      </c>
      <c r="J21" s="308" t="str">
        <f t="shared" ref="J21:J31" si="2">J20</f>
        <v>Jaro 2015</v>
      </c>
      <c r="K21" s="309">
        <f>E21</f>
        <v>4</v>
      </c>
      <c r="L21" s="309">
        <f>D21</f>
        <v>0</v>
      </c>
      <c r="M21" s="312" t="s">
        <v>7</v>
      </c>
    </row>
    <row r="22" spans="1:17" s="308" customFormat="1" ht="11.25" hidden="1" x14ac:dyDescent="0.2">
      <c r="A22" s="435" t="s">
        <v>121</v>
      </c>
      <c r="B22" s="433" t="s">
        <v>1126</v>
      </c>
      <c r="C22" s="311" t="s">
        <v>645</v>
      </c>
      <c r="D22" s="309">
        <v>3</v>
      </c>
      <c r="E22" s="309">
        <v>0</v>
      </c>
      <c r="F22" s="309">
        <v>3</v>
      </c>
      <c r="G22" s="309"/>
      <c r="H22" s="308">
        <v>0</v>
      </c>
      <c r="J22" s="308" t="str">
        <f t="shared" si="2"/>
        <v>Jaro 2015</v>
      </c>
      <c r="K22" s="309">
        <f>D22</f>
        <v>3</v>
      </c>
      <c r="L22" s="309">
        <f>E22</f>
        <v>0</v>
      </c>
      <c r="M22" s="312" t="s">
        <v>7</v>
      </c>
    </row>
    <row r="23" spans="1:17" s="308" customFormat="1" ht="11.25" hidden="1" x14ac:dyDescent="0.2">
      <c r="A23" s="435" t="s">
        <v>122</v>
      </c>
      <c r="B23" s="433" t="s">
        <v>1153</v>
      </c>
      <c r="C23" s="311" t="s">
        <v>471</v>
      </c>
      <c r="D23" s="309">
        <v>1</v>
      </c>
      <c r="E23" s="309">
        <v>1</v>
      </c>
      <c r="F23" s="309">
        <v>1</v>
      </c>
      <c r="G23" s="309"/>
      <c r="H23" s="308">
        <v>1</v>
      </c>
      <c r="J23" s="308" t="str">
        <f t="shared" si="2"/>
        <v>Jaro 2015</v>
      </c>
      <c r="K23" s="309">
        <f>E23</f>
        <v>1</v>
      </c>
      <c r="L23" s="309">
        <f>D23</f>
        <v>1</v>
      </c>
      <c r="M23" s="312" t="s">
        <v>7</v>
      </c>
    </row>
    <row r="24" spans="1:17" s="308" customFormat="1" ht="11.25" hidden="1" x14ac:dyDescent="0.2">
      <c r="A24" s="435" t="s">
        <v>123</v>
      </c>
      <c r="B24" s="433" t="s">
        <v>1176</v>
      </c>
      <c r="C24" s="103" t="s">
        <v>464</v>
      </c>
      <c r="D24" s="309">
        <v>1</v>
      </c>
      <c r="E24" s="309">
        <v>1</v>
      </c>
      <c r="F24" s="309">
        <v>1</v>
      </c>
      <c r="G24" s="309"/>
      <c r="H24" s="308">
        <v>1</v>
      </c>
      <c r="J24" s="308" t="str">
        <f t="shared" si="2"/>
        <v>Jaro 2015</v>
      </c>
      <c r="K24" s="309">
        <f>E24</f>
        <v>1</v>
      </c>
      <c r="L24" s="309">
        <f>D24</f>
        <v>1</v>
      </c>
      <c r="M24" s="312" t="s">
        <v>7</v>
      </c>
    </row>
    <row r="25" spans="1:17" s="308" customFormat="1" ht="11.25" hidden="1" x14ac:dyDescent="0.2">
      <c r="A25" s="741" t="s">
        <v>124</v>
      </c>
      <c r="B25" s="433" t="s">
        <v>1205</v>
      </c>
      <c r="C25" s="738" t="s">
        <v>717</v>
      </c>
      <c r="D25" s="740">
        <v>1</v>
      </c>
      <c r="E25" s="740">
        <v>0</v>
      </c>
      <c r="F25" s="740">
        <v>0</v>
      </c>
      <c r="G25" s="740"/>
      <c r="H25" s="739">
        <v>0</v>
      </c>
      <c r="I25" s="739"/>
      <c r="J25" s="308" t="str">
        <f t="shared" si="2"/>
        <v>Jaro 2015</v>
      </c>
      <c r="K25" s="309">
        <f>E25</f>
        <v>0</v>
      </c>
      <c r="L25" s="309">
        <f>D25</f>
        <v>1</v>
      </c>
      <c r="M25" s="312" t="s">
        <v>7</v>
      </c>
    </row>
    <row r="26" spans="1:17" s="308" customFormat="1" ht="11.25" hidden="1" x14ac:dyDescent="0.2">
      <c r="A26" s="435" t="s">
        <v>125</v>
      </c>
      <c r="B26" s="433" t="s">
        <v>1230</v>
      </c>
      <c r="C26" s="311" t="s">
        <v>118</v>
      </c>
      <c r="D26" s="309">
        <v>2</v>
      </c>
      <c r="E26" s="309">
        <v>0</v>
      </c>
      <c r="F26" s="309">
        <v>0</v>
      </c>
      <c r="G26" s="309"/>
      <c r="H26" s="308">
        <v>0</v>
      </c>
      <c r="J26" s="308" t="str">
        <f t="shared" si="2"/>
        <v>Jaro 2015</v>
      </c>
      <c r="K26" s="309">
        <f>E26</f>
        <v>0</v>
      </c>
      <c r="L26" s="309">
        <f>D26</f>
        <v>2</v>
      </c>
      <c r="M26" s="312" t="s">
        <v>7</v>
      </c>
    </row>
    <row r="27" spans="1:17" s="308" customFormat="1" ht="11.25" hidden="1" x14ac:dyDescent="0.2">
      <c r="A27" s="435" t="s">
        <v>126</v>
      </c>
      <c r="B27" s="433" t="s">
        <v>1243</v>
      </c>
      <c r="C27" s="311" t="s">
        <v>468</v>
      </c>
      <c r="D27" s="309">
        <v>4</v>
      </c>
      <c r="E27" s="309">
        <v>0</v>
      </c>
      <c r="F27" s="309">
        <v>3</v>
      </c>
      <c r="G27" s="309"/>
      <c r="H27" s="308">
        <v>0</v>
      </c>
      <c r="J27" s="308" t="str">
        <f t="shared" si="2"/>
        <v>Jaro 2015</v>
      </c>
      <c r="K27" s="309">
        <f>D27</f>
        <v>4</v>
      </c>
      <c r="L27" s="309">
        <f>E27</f>
        <v>0</v>
      </c>
      <c r="M27" s="312" t="s">
        <v>7</v>
      </c>
    </row>
    <row r="28" spans="1:17" s="308" customFormat="1" ht="11.25" hidden="1" x14ac:dyDescent="0.2">
      <c r="A28" s="435" t="s">
        <v>127</v>
      </c>
      <c r="B28" s="433" t="s">
        <v>1276</v>
      </c>
      <c r="C28" s="311" t="s">
        <v>646</v>
      </c>
      <c r="D28" s="309">
        <v>3</v>
      </c>
      <c r="E28" s="309">
        <v>0</v>
      </c>
      <c r="F28" s="309">
        <v>0</v>
      </c>
      <c r="G28" s="309"/>
      <c r="H28" s="308">
        <v>0</v>
      </c>
      <c r="J28" s="308" t="str">
        <f t="shared" si="2"/>
        <v>Jaro 2015</v>
      </c>
      <c r="K28" s="309">
        <f>E28</f>
        <v>0</v>
      </c>
      <c r="L28" s="309">
        <f>D28</f>
        <v>3</v>
      </c>
      <c r="M28" s="312" t="s">
        <v>7</v>
      </c>
    </row>
    <row r="29" spans="1:17" s="308" customFormat="1" ht="11.25" hidden="1" x14ac:dyDescent="0.2">
      <c r="A29" s="435" t="s">
        <v>128</v>
      </c>
      <c r="B29" s="433" t="s">
        <v>1301</v>
      </c>
      <c r="C29" s="311" t="s">
        <v>647</v>
      </c>
      <c r="D29" s="309">
        <v>0</v>
      </c>
      <c r="E29" s="309">
        <v>1</v>
      </c>
      <c r="F29" s="309">
        <v>0</v>
      </c>
      <c r="G29" s="309"/>
      <c r="H29" s="308">
        <v>-3</v>
      </c>
      <c r="J29" s="308" t="str">
        <f t="shared" si="2"/>
        <v>Jaro 2015</v>
      </c>
      <c r="K29" s="309">
        <f>D29</f>
        <v>0</v>
      </c>
      <c r="L29" s="309">
        <f>E29</f>
        <v>1</v>
      </c>
      <c r="M29" s="312" t="s">
        <v>7</v>
      </c>
    </row>
    <row r="30" spans="1:17" s="308" customFormat="1" ht="11.25" hidden="1" x14ac:dyDescent="0.2">
      <c r="A30" s="435" t="s">
        <v>129</v>
      </c>
      <c r="B30" s="433" t="s">
        <v>1303</v>
      </c>
      <c r="C30" s="311" t="s">
        <v>378</v>
      </c>
      <c r="D30" s="309">
        <v>1</v>
      </c>
      <c r="E30" s="309">
        <v>3</v>
      </c>
      <c r="F30" s="309">
        <v>3</v>
      </c>
      <c r="G30" s="309"/>
      <c r="H30" s="308">
        <v>3</v>
      </c>
      <c r="J30" s="308" t="str">
        <f t="shared" si="2"/>
        <v>Jaro 2015</v>
      </c>
      <c r="K30" s="309">
        <f>E30</f>
        <v>3</v>
      </c>
      <c r="L30" s="309">
        <f>D30</f>
        <v>1</v>
      </c>
      <c r="M30" s="312" t="s">
        <v>7</v>
      </c>
    </row>
    <row r="31" spans="1:17" s="308" customFormat="1" ht="11.25" hidden="1" x14ac:dyDescent="0.2">
      <c r="A31" s="435" t="s">
        <v>642</v>
      </c>
      <c r="B31" s="433" t="s">
        <v>1304</v>
      </c>
      <c r="C31" s="311" t="s">
        <v>648</v>
      </c>
      <c r="D31" s="309">
        <v>11</v>
      </c>
      <c r="E31" s="309">
        <v>0</v>
      </c>
      <c r="F31" s="309">
        <v>3</v>
      </c>
      <c r="G31" s="309"/>
      <c r="H31" s="308">
        <v>0</v>
      </c>
      <c r="J31" s="308" t="str">
        <f t="shared" si="2"/>
        <v>Jaro 2015</v>
      </c>
      <c r="K31" s="309">
        <f>D31</f>
        <v>11</v>
      </c>
      <c r="L31" s="309">
        <f>E31</f>
        <v>0</v>
      </c>
      <c r="M31" s="312" t="s">
        <v>7</v>
      </c>
    </row>
    <row r="32" spans="1:17" s="333" customFormat="1" ht="11.25" hidden="1" x14ac:dyDescent="0.2">
      <c r="D32" s="334"/>
      <c r="E32" s="334"/>
      <c r="F32" s="334"/>
      <c r="G32" s="334"/>
      <c r="K32" s="334">
        <f>SUM(K19:K31)</f>
        <v>30</v>
      </c>
      <c r="L32" s="334">
        <f>SUM(L19:L31)</f>
        <v>14</v>
      </c>
      <c r="M32" s="335" t="s">
        <v>7</v>
      </c>
      <c r="N32" s="333" t="s">
        <v>130</v>
      </c>
    </row>
    <row r="33" spans="1:14" s="333" customFormat="1" ht="11.25" hidden="1" x14ac:dyDescent="0.2">
      <c r="D33" s="336"/>
      <c r="K33" s="334">
        <f>K18+K32</f>
        <v>55</v>
      </c>
      <c r="L33" s="334">
        <f>L18+L32</f>
        <v>40</v>
      </c>
      <c r="M33" s="335" t="s">
        <v>7</v>
      </c>
      <c r="N33" s="333" t="s">
        <v>40</v>
      </c>
    </row>
    <row r="34" spans="1:14" s="308" customFormat="1" ht="12" thickBot="1" x14ac:dyDescent="0.25">
      <c r="B34" s="308">
        <v>2014</v>
      </c>
      <c r="D34" s="313"/>
      <c r="I34" s="308">
        <v>2015</v>
      </c>
      <c r="K34" s="309"/>
      <c r="L34" s="309"/>
      <c r="M34" s="312"/>
    </row>
    <row r="35" spans="1:14" ht="13.5" thickBot="1" x14ac:dyDescent="0.25">
      <c r="A35" s="205" t="s">
        <v>112</v>
      </c>
      <c r="B35" s="206" t="s">
        <v>131</v>
      </c>
      <c r="C35" s="206" t="s">
        <v>132</v>
      </c>
      <c r="D35" s="207" t="s">
        <v>133</v>
      </c>
      <c r="E35" s="206" t="s">
        <v>115</v>
      </c>
      <c r="F35" s="206" t="s">
        <v>116</v>
      </c>
      <c r="G35" s="206"/>
      <c r="H35" s="206" t="s">
        <v>112</v>
      </c>
      <c r="I35" s="206" t="s">
        <v>131</v>
      </c>
      <c r="J35" s="206" t="s">
        <v>132</v>
      </c>
      <c r="K35" s="207" t="s">
        <v>133</v>
      </c>
      <c r="L35" s="206" t="s">
        <v>115</v>
      </c>
      <c r="M35" s="208" t="s">
        <v>116</v>
      </c>
      <c r="N35" s="898" t="s">
        <v>1361</v>
      </c>
    </row>
    <row r="36" spans="1:14" ht="13.5" thickTop="1" x14ac:dyDescent="0.2">
      <c r="A36" s="680" t="str">
        <f t="shared" ref="A36:C46" si="3">A5</f>
        <v>1.</v>
      </c>
      <c r="B36" s="673" t="str">
        <f t="shared" si="3"/>
        <v>24.08.</v>
      </c>
      <c r="C36" s="673" t="str">
        <f t="shared" si="3"/>
        <v>Třebětice-N.Bystřice</v>
      </c>
      <c r="D36" s="681" t="str">
        <f>CONCATENATE(D5,M5,E5)</f>
        <v>3:2</v>
      </c>
      <c r="E36" s="674">
        <v>3</v>
      </c>
      <c r="F36" s="682">
        <v>0</v>
      </c>
      <c r="G36" s="673"/>
      <c r="H36" s="673" t="str">
        <f t="shared" ref="H36:H48" si="4">A19</f>
        <v>14.</v>
      </c>
      <c r="I36" s="889" t="s">
        <v>998</v>
      </c>
      <c r="J36" s="889" t="str">
        <f t="shared" ref="J36:J47" si="5">C19</f>
        <v>N.Bystřice-Třebětice</v>
      </c>
      <c r="K36" s="890" t="str">
        <f>CONCATENATE(D19,M19,E19)</f>
        <v>3:2</v>
      </c>
      <c r="L36" s="891">
        <v>0</v>
      </c>
      <c r="M36" s="892">
        <v>0</v>
      </c>
      <c r="N36" s="508">
        <f>L36-E36</f>
        <v>-3</v>
      </c>
    </row>
    <row r="37" spans="1:14" x14ac:dyDescent="0.2">
      <c r="A37" s="209" t="str">
        <f t="shared" si="3"/>
        <v>2.</v>
      </c>
      <c r="B37" s="210" t="str">
        <f t="shared" si="3"/>
        <v>30.08.</v>
      </c>
      <c r="C37" s="210" t="str">
        <f t="shared" si="3"/>
        <v>N.Včelnice-Třebětice</v>
      </c>
      <c r="D37" s="211" t="str">
        <f>CONCATENATE(D6,M6,E6)</f>
        <v>1:0</v>
      </c>
      <c r="E37" s="212">
        <v>0</v>
      </c>
      <c r="F37" s="436">
        <v>0</v>
      </c>
      <c r="G37" s="210"/>
      <c r="H37" s="210" t="str">
        <f t="shared" si="4"/>
        <v>15.</v>
      </c>
      <c r="I37" s="879" t="str">
        <f>[1]termíny!O82</f>
        <v>23.03.</v>
      </c>
      <c r="J37" s="880" t="str">
        <f t="shared" si="5"/>
        <v>Třebětice-N.Včelnice</v>
      </c>
      <c r="K37" s="881" t="str">
        <f>CONCATENATE(D20,M20,E20)</f>
        <v>1:1</v>
      </c>
      <c r="L37" s="882">
        <v>1</v>
      </c>
      <c r="M37" s="883">
        <v>-2</v>
      </c>
      <c r="N37" s="508">
        <f t="shared" ref="N37:N48" si="6">L37-E37</f>
        <v>1</v>
      </c>
    </row>
    <row r="38" spans="1:14" x14ac:dyDescent="0.2">
      <c r="A38" s="209" t="str">
        <f t="shared" si="3"/>
        <v>3.</v>
      </c>
      <c r="B38" s="210" t="str">
        <f t="shared" ref="B38:B46" si="7">B7</f>
        <v>07.09.</v>
      </c>
      <c r="C38" s="210" t="str">
        <f t="shared" si="3"/>
        <v>Třebětice-Č.Velenice</v>
      </c>
      <c r="D38" s="211" t="str">
        <f t="shared" ref="D38:D48" si="8">CONCATENATE(D7,M7,E7)</f>
        <v>1:0</v>
      </c>
      <c r="E38" s="212">
        <v>3</v>
      </c>
      <c r="F38" s="436">
        <v>0</v>
      </c>
      <c r="G38" s="210"/>
      <c r="H38" s="210" t="str">
        <f t="shared" si="4"/>
        <v>16.</v>
      </c>
      <c r="I38" s="879" t="str">
        <f>[1]termíny!O83</f>
        <v>31.03.</v>
      </c>
      <c r="J38" s="880" t="str">
        <f t="shared" si="5"/>
        <v>Č.Velenice-Třebětice</v>
      </c>
      <c r="K38" s="881" t="str">
        <f t="shared" ref="K38:K48" si="9">CONCATENATE(D21,M21,E21)</f>
        <v>0:4</v>
      </c>
      <c r="L38" s="882">
        <v>3</v>
      </c>
      <c r="M38" s="883">
        <v>3</v>
      </c>
      <c r="N38" s="508">
        <f t="shared" si="6"/>
        <v>0</v>
      </c>
    </row>
    <row r="39" spans="1:14" x14ac:dyDescent="0.2">
      <c r="A39" s="209" t="str">
        <f t="shared" si="3"/>
        <v>4.</v>
      </c>
      <c r="B39" s="210" t="str">
        <f t="shared" si="7"/>
        <v>14.09.</v>
      </c>
      <c r="C39" s="210" t="str">
        <f t="shared" si="3"/>
        <v>Soběslav"B-Třebětice</v>
      </c>
      <c r="D39" s="211" t="str">
        <f t="shared" si="8"/>
        <v>2:5</v>
      </c>
      <c r="E39" s="212">
        <v>3</v>
      </c>
      <c r="F39" s="436">
        <v>3</v>
      </c>
      <c r="G39" s="210"/>
      <c r="H39" s="210" t="str">
        <f t="shared" si="4"/>
        <v>17.</v>
      </c>
      <c r="I39" s="879" t="str">
        <f>[1]termíny!O84</f>
        <v>06.04.</v>
      </c>
      <c r="J39" s="880" t="str">
        <f t="shared" si="5"/>
        <v>Třebětice-Soběslav"B</v>
      </c>
      <c r="K39" s="881" t="str">
        <f t="shared" si="9"/>
        <v>3:0</v>
      </c>
      <c r="L39" s="882">
        <v>3</v>
      </c>
      <c r="M39" s="883">
        <v>0</v>
      </c>
      <c r="N39" s="508">
        <f t="shared" si="6"/>
        <v>0</v>
      </c>
    </row>
    <row r="40" spans="1:14" x14ac:dyDescent="0.2">
      <c r="A40" s="209" t="str">
        <f t="shared" si="3"/>
        <v>5.</v>
      </c>
      <c r="B40" s="210" t="str">
        <f t="shared" si="7"/>
        <v>21.09.</v>
      </c>
      <c r="C40" s="210" t="str">
        <f t="shared" si="3"/>
        <v>Třebětice-Suchdol</v>
      </c>
      <c r="D40" s="211" t="str">
        <f t="shared" si="8"/>
        <v>1:1</v>
      </c>
      <c r="E40" s="212">
        <v>1</v>
      </c>
      <c r="F40" s="436">
        <v>-2</v>
      </c>
      <c r="G40" s="210"/>
      <c r="H40" s="210" t="str">
        <f t="shared" si="4"/>
        <v>18.</v>
      </c>
      <c r="I40" s="879" t="str">
        <f>[1]termíny!O85</f>
        <v>13.04.</v>
      </c>
      <c r="J40" s="880" t="str">
        <f t="shared" si="5"/>
        <v>Suchdol-Třebětice</v>
      </c>
      <c r="K40" s="881" t="str">
        <f t="shared" si="9"/>
        <v>1:1</v>
      </c>
      <c r="L40" s="882">
        <v>1</v>
      </c>
      <c r="M40" s="883">
        <v>1</v>
      </c>
      <c r="N40" s="508">
        <f t="shared" si="6"/>
        <v>0</v>
      </c>
    </row>
    <row r="41" spans="1:14" x14ac:dyDescent="0.2">
      <c r="A41" s="209" t="str">
        <f t="shared" si="3"/>
        <v>6.</v>
      </c>
      <c r="B41" s="210" t="str">
        <f t="shared" si="7"/>
        <v>28.09.</v>
      </c>
      <c r="C41" s="210" t="str">
        <f t="shared" si="3"/>
        <v>Třebětice-Ledenice/změna poř.</v>
      </c>
      <c r="D41" s="211" t="str">
        <f t="shared" si="8"/>
        <v>3:1</v>
      </c>
      <c r="E41" s="212">
        <v>3</v>
      </c>
      <c r="F41" s="436">
        <v>0</v>
      </c>
      <c r="G41" s="210"/>
      <c r="H41" s="210" t="str">
        <f t="shared" si="4"/>
        <v>19.</v>
      </c>
      <c r="I41" s="879" t="str">
        <f>[1]termíny!O86</f>
        <v>21.04.</v>
      </c>
      <c r="J41" s="880" t="str">
        <f t="shared" si="5"/>
        <v>Ledenice-Třebětice</v>
      </c>
      <c r="K41" s="881" t="str">
        <f t="shared" si="9"/>
        <v>1:1</v>
      </c>
      <c r="L41" s="882">
        <v>1</v>
      </c>
      <c r="M41" s="883">
        <v>1</v>
      </c>
      <c r="N41" s="508">
        <f t="shared" si="6"/>
        <v>-2</v>
      </c>
    </row>
    <row r="42" spans="1:14" x14ac:dyDescent="0.2">
      <c r="A42" s="315" t="str">
        <f t="shared" si="3"/>
        <v>7.</v>
      </c>
      <c r="B42" s="210" t="str">
        <f t="shared" si="7"/>
        <v>05.10.</v>
      </c>
      <c r="C42" s="316" t="str">
        <f t="shared" si="3"/>
        <v>Třebětice-Lomnice</v>
      </c>
      <c r="D42" s="407" t="str">
        <f t="shared" si="8"/>
        <v>2:2</v>
      </c>
      <c r="E42" s="212">
        <v>1</v>
      </c>
      <c r="F42" s="436">
        <v>-2</v>
      </c>
      <c r="G42" s="210"/>
      <c r="H42" s="210" t="str">
        <f t="shared" si="4"/>
        <v>20.</v>
      </c>
      <c r="I42" s="879" t="str">
        <f>[1]termíny!O87</f>
        <v>28.04.</v>
      </c>
      <c r="J42" s="880" t="str">
        <f t="shared" si="5"/>
        <v>Lomnice-Třebětice/změna poř.</v>
      </c>
      <c r="K42" s="881" t="str">
        <f t="shared" si="9"/>
        <v>1:0</v>
      </c>
      <c r="L42" s="882">
        <v>0</v>
      </c>
      <c r="M42" s="883">
        <v>0</v>
      </c>
      <c r="N42" s="508">
        <f t="shared" si="6"/>
        <v>-1</v>
      </c>
    </row>
    <row r="43" spans="1:14" x14ac:dyDescent="0.2">
      <c r="A43" s="209" t="str">
        <f t="shared" si="3"/>
        <v>8.</v>
      </c>
      <c r="B43" s="210" t="str">
        <f t="shared" si="7"/>
        <v>12.10.</v>
      </c>
      <c r="C43" s="210" t="str">
        <f t="shared" si="3"/>
        <v>Třebětice-Slavonice</v>
      </c>
      <c r="D43" s="211" t="str">
        <f t="shared" si="8"/>
        <v>2:1</v>
      </c>
      <c r="E43" s="212">
        <v>3</v>
      </c>
      <c r="F43" s="436">
        <v>0</v>
      </c>
      <c r="G43" s="210"/>
      <c r="H43" s="210" t="str">
        <f t="shared" si="4"/>
        <v>21.</v>
      </c>
      <c r="I43" s="879" t="str">
        <f>[1]termíny!O88</f>
        <v>05.05.</v>
      </c>
      <c r="J43" s="880" t="str">
        <f t="shared" si="5"/>
        <v>Slavonice-Třebětice</v>
      </c>
      <c r="K43" s="881" t="str">
        <f t="shared" si="9"/>
        <v>2:0</v>
      </c>
      <c r="L43" s="882">
        <v>0</v>
      </c>
      <c r="M43" s="883">
        <v>0</v>
      </c>
      <c r="N43" s="508">
        <f t="shared" si="6"/>
        <v>-3</v>
      </c>
    </row>
    <row r="44" spans="1:14" x14ac:dyDescent="0.2">
      <c r="A44" s="209" t="str">
        <f t="shared" si="3"/>
        <v>9.</v>
      </c>
      <c r="B44" s="210" t="str">
        <f t="shared" si="7"/>
        <v>19.10.</v>
      </c>
      <c r="C44" s="210" t="str">
        <f t="shared" si="3"/>
        <v>Lišov-Třebětice</v>
      </c>
      <c r="D44" s="211" t="str">
        <f t="shared" si="8"/>
        <v>2:1</v>
      </c>
      <c r="E44" s="212">
        <v>0</v>
      </c>
      <c r="F44" s="436">
        <v>0</v>
      </c>
      <c r="G44" s="210"/>
      <c r="H44" s="210" t="str">
        <f t="shared" si="4"/>
        <v>22.</v>
      </c>
      <c r="I44" s="879" t="str">
        <f>[1]termíny!O89</f>
        <v>11.05.</v>
      </c>
      <c r="J44" s="880" t="str">
        <f t="shared" si="5"/>
        <v>Třebětice-Lišov</v>
      </c>
      <c r="K44" s="881" t="str">
        <f t="shared" si="9"/>
        <v>4:0</v>
      </c>
      <c r="L44" s="882">
        <v>3</v>
      </c>
      <c r="M44" s="883">
        <v>0</v>
      </c>
      <c r="N44" s="508">
        <f t="shared" si="6"/>
        <v>3</v>
      </c>
    </row>
    <row r="45" spans="1:14" x14ac:dyDescent="0.2">
      <c r="A45" s="209" t="str">
        <f t="shared" si="3"/>
        <v>10.</v>
      </c>
      <c r="B45" s="210" t="str">
        <f t="shared" si="7"/>
        <v>26.10.</v>
      </c>
      <c r="C45" s="210" t="str">
        <f t="shared" si="3"/>
        <v>Třebětice-Ševětín</v>
      </c>
      <c r="D45" s="211" t="str">
        <f t="shared" si="8"/>
        <v>0:4</v>
      </c>
      <c r="E45" s="212">
        <v>0</v>
      </c>
      <c r="F45" s="436">
        <v>-3</v>
      </c>
      <c r="G45" s="210"/>
      <c r="H45" s="210" t="str">
        <f t="shared" si="4"/>
        <v>23.</v>
      </c>
      <c r="I45" s="879" t="str">
        <f>[1]termíny!O90</f>
        <v>19.05.</v>
      </c>
      <c r="J45" s="880" t="str">
        <f t="shared" si="5"/>
        <v>Ševětín-Třebětice</v>
      </c>
      <c r="K45" s="881" t="str">
        <f t="shared" si="9"/>
        <v>3:0</v>
      </c>
      <c r="L45" s="882">
        <v>0</v>
      </c>
      <c r="M45" s="883">
        <v>0</v>
      </c>
      <c r="N45" s="508">
        <f t="shared" si="6"/>
        <v>0</v>
      </c>
    </row>
    <row r="46" spans="1:14" x14ac:dyDescent="0.2">
      <c r="A46" s="209" t="str">
        <f t="shared" si="3"/>
        <v>11.</v>
      </c>
      <c r="B46" s="210" t="str">
        <f t="shared" si="7"/>
        <v>01.11.</v>
      </c>
      <c r="C46" s="210" t="str">
        <f t="shared" si="3"/>
        <v>D.Bukovsko-Třebětice</v>
      </c>
      <c r="D46" s="211" t="str">
        <f t="shared" si="8"/>
        <v>5:4</v>
      </c>
      <c r="E46" s="212">
        <v>0</v>
      </c>
      <c r="F46" s="436">
        <v>0</v>
      </c>
      <c r="G46" s="210"/>
      <c r="H46" s="210" t="str">
        <f t="shared" si="4"/>
        <v>24.</v>
      </c>
      <c r="I46" s="879" t="str">
        <f>[1]termíny!O91</f>
        <v>26.05.</v>
      </c>
      <c r="J46" s="880" t="str">
        <f t="shared" si="5"/>
        <v>Třebětice-D.Bukovsko</v>
      </c>
      <c r="K46" s="881" t="str">
        <f t="shared" si="9"/>
        <v>0:1</v>
      </c>
      <c r="L46" s="882">
        <v>0</v>
      </c>
      <c r="M46" s="883">
        <v>-3</v>
      </c>
      <c r="N46" s="508">
        <f t="shared" si="6"/>
        <v>0</v>
      </c>
    </row>
    <row r="47" spans="1:14" x14ac:dyDescent="0.2">
      <c r="A47" s="209" t="str">
        <f t="shared" ref="A47:C48" si="10">A16</f>
        <v>12.</v>
      </c>
      <c r="B47" s="210" t="str">
        <f t="shared" si="10"/>
        <v>09.11.</v>
      </c>
      <c r="C47" s="210" t="str">
        <f t="shared" si="10"/>
        <v>Třebětice-K.Řečice</v>
      </c>
      <c r="D47" s="211" t="str">
        <f t="shared" si="8"/>
        <v>2:1</v>
      </c>
      <c r="E47" s="212">
        <v>3</v>
      </c>
      <c r="F47" s="436">
        <v>0</v>
      </c>
      <c r="G47" s="210"/>
      <c r="H47" s="210" t="str">
        <f t="shared" si="4"/>
        <v>25.</v>
      </c>
      <c r="I47" s="879" t="str">
        <f>[1]termíny!O92</f>
        <v>02.06.</v>
      </c>
      <c r="J47" s="880" t="str">
        <f t="shared" si="5"/>
        <v>K.Řečice-Třebětice</v>
      </c>
      <c r="K47" s="881" t="str">
        <f t="shared" si="9"/>
        <v>1:3</v>
      </c>
      <c r="L47" s="882">
        <v>3</v>
      </c>
      <c r="M47" s="883">
        <v>3</v>
      </c>
      <c r="N47" s="508">
        <f t="shared" si="6"/>
        <v>0</v>
      </c>
    </row>
    <row r="48" spans="1:14" x14ac:dyDescent="0.2">
      <c r="A48" s="675" t="str">
        <f t="shared" si="10"/>
        <v>13.</v>
      </c>
      <c r="B48" s="676" t="str">
        <f t="shared" si="10"/>
        <v>16.08.</v>
      </c>
      <c r="C48" s="676" t="str">
        <f t="shared" si="10"/>
        <v>Chlum-Třebětice</v>
      </c>
      <c r="D48" s="677" t="str">
        <f t="shared" si="8"/>
        <v>4:1</v>
      </c>
      <c r="E48" s="678">
        <v>0</v>
      </c>
      <c r="F48" s="679">
        <v>0</v>
      </c>
      <c r="G48" s="676"/>
      <c r="H48" s="210" t="str">
        <f t="shared" si="4"/>
        <v>26.</v>
      </c>
      <c r="I48" s="884" t="str">
        <f>[1]termíny!O93</f>
        <v>08.06.</v>
      </c>
      <c r="J48" s="885" t="str">
        <f>C31</f>
        <v>Třebětice-Chlum</v>
      </c>
      <c r="K48" s="886" t="str">
        <f t="shared" si="9"/>
        <v>11:0</v>
      </c>
      <c r="L48" s="887">
        <v>3</v>
      </c>
      <c r="M48" s="888">
        <v>0</v>
      </c>
      <c r="N48" s="508">
        <f t="shared" si="6"/>
        <v>3</v>
      </c>
    </row>
    <row r="49" spans="1:14" s="201" customFormat="1" x14ac:dyDescent="0.2">
      <c r="A49" s="213"/>
      <c r="B49" s="214"/>
      <c r="C49" s="215" t="str">
        <f>J5</f>
        <v>Podzim 2014</v>
      </c>
      <c r="D49" s="216" t="str">
        <f>CONCATENATE(K18,M18,L18)</f>
        <v>25:26</v>
      </c>
      <c r="E49" s="437">
        <f>SUM(E36:E48)</f>
        <v>20</v>
      </c>
      <c r="F49" s="437">
        <f>SUM(F36:F48)</f>
        <v>-4</v>
      </c>
      <c r="G49" s="214"/>
      <c r="H49" s="217"/>
      <c r="I49" s="217"/>
      <c r="J49" s="217" t="str">
        <f>J19</f>
        <v>Jaro 2015</v>
      </c>
      <c r="K49" s="218" t="str">
        <f>CONCATENATE(K32,M32,L32)</f>
        <v>30:14</v>
      </c>
      <c r="L49" s="219">
        <f>SUM(L36:L48)</f>
        <v>18</v>
      </c>
      <c r="M49" s="220">
        <f>SUM(M36:M48)</f>
        <v>3</v>
      </c>
      <c r="N49" s="509">
        <f>SUM(N36:N48)</f>
        <v>-2</v>
      </c>
    </row>
    <row r="50" spans="1:14" s="201" customFormat="1" ht="13.5" thickBot="1" x14ac:dyDescent="0.25">
      <c r="A50" s="221"/>
      <c r="B50" s="222"/>
      <c r="C50" s="222" t="s">
        <v>134</v>
      </c>
      <c r="D50" s="222"/>
      <c r="E50" s="222"/>
      <c r="F50" s="222"/>
      <c r="G50" s="222"/>
      <c r="H50" s="222"/>
      <c r="I50" s="222"/>
      <c r="J50" s="223"/>
      <c r="K50" s="224" t="str">
        <f>CONCATENATE(K33,M33,L33)</f>
        <v>55:40</v>
      </c>
      <c r="L50" s="225">
        <f>E49+L49</f>
        <v>38</v>
      </c>
      <c r="M50" s="226">
        <f>F49+M49</f>
        <v>-1</v>
      </c>
      <c r="N50" s="509"/>
    </row>
    <row r="52" spans="1:14" x14ac:dyDescent="0.2">
      <c r="A52" s="782" t="s">
        <v>84</v>
      </c>
      <c r="B52" s="782"/>
      <c r="C52" s="782" t="s">
        <v>1000</v>
      </c>
      <c r="H52" s="314"/>
      <c r="I52" s="314"/>
      <c r="J52" s="314"/>
    </row>
    <row r="53" spans="1:14" x14ac:dyDescent="0.2">
      <c r="A53" s="783" t="s">
        <v>85</v>
      </c>
      <c r="B53" s="783"/>
      <c r="C53" s="783" t="s">
        <v>999</v>
      </c>
    </row>
  </sheetData>
  <phoneticPr fontId="24" type="noConversion"/>
  <pageMargins left="0.89" right="0.24" top="0.984251969" bottom="0.984251969" header="0.4921259845" footer="0.4921259845"/>
  <pageSetup paperSize="9" scale="14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3"/>
  <sheetViews>
    <sheetView topLeftCell="A36" workbookViewId="0">
      <selection activeCell="J42" sqref="J42"/>
    </sheetView>
  </sheetViews>
  <sheetFormatPr defaultRowHeight="12.75" x14ac:dyDescent="0.2"/>
  <cols>
    <col min="1" max="1" width="6.5703125" style="92" customWidth="1"/>
    <col min="2" max="2" width="22.7109375" style="92" customWidth="1"/>
    <col min="3" max="9" width="8" style="92" customWidth="1"/>
    <col min="10" max="10" width="8" style="270" customWidth="1"/>
    <col min="11" max="11" width="10.140625" style="92" customWidth="1"/>
    <col min="12" max="12" width="5.140625" style="30" customWidth="1"/>
    <col min="13" max="13" width="25.28515625" style="30" customWidth="1"/>
    <col min="14" max="17" width="4.140625" style="30" customWidth="1"/>
    <col min="18" max="18" width="4.5703125" style="30" customWidth="1"/>
    <col min="19" max="20" width="4.140625" style="30" customWidth="1"/>
    <col min="21" max="21" width="4.85546875" style="30" customWidth="1"/>
    <col min="22" max="23" width="4.85546875" style="43" customWidth="1"/>
    <col min="24" max="24" width="3.140625" style="30" customWidth="1"/>
    <col min="25" max="25" width="9.42578125" style="30" customWidth="1"/>
    <col min="26" max="26" width="2.7109375" style="30" customWidth="1"/>
    <col min="27" max="28" width="5.140625" style="30" customWidth="1"/>
    <col min="29" max="29" width="3.28515625" style="30" customWidth="1"/>
    <col min="30" max="30" width="4.85546875" style="30" customWidth="1"/>
    <col min="31" max="31" width="3.28515625" style="30" customWidth="1"/>
    <col min="32" max="32" width="3.85546875" style="30" customWidth="1"/>
    <col min="33" max="33" width="4.85546875" style="30" customWidth="1"/>
    <col min="34" max="35" width="2.7109375" style="30" customWidth="1"/>
    <col min="36" max="36" width="4.42578125" style="30" customWidth="1"/>
    <col min="37" max="37" width="5.140625" style="30" customWidth="1"/>
    <col min="38" max="38" width="6.5703125" style="92" customWidth="1"/>
    <col min="39" max="39" width="4.7109375" style="30" customWidth="1"/>
    <col min="40" max="41" width="4.28515625" style="370" customWidth="1"/>
    <col min="42" max="42" width="5.28515625" style="87" customWidth="1"/>
    <col min="43" max="51" width="9.140625" style="92" customWidth="1"/>
    <col min="52" max="16384" width="9.140625" style="92"/>
  </cols>
  <sheetData>
    <row r="1" spans="1:42" s="159" customFormat="1" x14ac:dyDescent="0.2">
      <c r="A1" s="41"/>
      <c r="B1" s="109" t="s">
        <v>63</v>
      </c>
      <c r="J1" s="160"/>
      <c r="L1" s="30"/>
      <c r="M1" s="30"/>
      <c r="N1" s="30"/>
      <c r="O1" s="30"/>
      <c r="P1" s="30"/>
      <c r="Q1" s="30"/>
      <c r="R1" s="30"/>
      <c r="S1" s="30"/>
      <c r="T1" s="30"/>
      <c r="U1" s="30"/>
      <c r="V1" s="43"/>
      <c r="W1" s="43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M1" s="30"/>
      <c r="AN1" s="370"/>
      <c r="AO1" s="370"/>
      <c r="AP1" s="87"/>
    </row>
    <row r="2" spans="1:42" s="159" customFormat="1" x14ac:dyDescent="0.2">
      <c r="B2" s="109" t="s">
        <v>74</v>
      </c>
      <c r="J2" s="160"/>
      <c r="L2" s="30"/>
      <c r="M2" s="30"/>
      <c r="N2" s="30"/>
      <c r="O2" s="30"/>
      <c r="P2" s="30"/>
      <c r="Q2" s="30"/>
      <c r="R2" s="30"/>
      <c r="S2" s="30"/>
      <c r="T2" s="30"/>
      <c r="U2" s="30"/>
      <c r="V2" s="43"/>
      <c r="W2" s="43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M2" s="30"/>
      <c r="AN2" s="370"/>
      <c r="AO2" s="370"/>
      <c r="AP2" s="87"/>
    </row>
    <row r="3" spans="1:42" s="159" customFormat="1" x14ac:dyDescent="0.2">
      <c r="B3" s="109" t="s">
        <v>651</v>
      </c>
      <c r="J3" s="160"/>
      <c r="L3" s="30"/>
      <c r="M3" s="30"/>
      <c r="N3" s="30"/>
      <c r="O3" s="30"/>
      <c r="P3" s="30"/>
      <c r="Q3" s="30"/>
      <c r="R3" s="30"/>
      <c r="S3" s="30"/>
      <c r="T3" s="30"/>
      <c r="U3" s="30"/>
      <c r="V3" s="43"/>
      <c r="W3" s="43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M3" s="30"/>
      <c r="AN3" s="370"/>
      <c r="AO3" s="370"/>
      <c r="AP3" s="87"/>
    </row>
    <row r="4" spans="1:42" s="159" customFormat="1" x14ac:dyDescent="0.2">
      <c r="B4" s="109"/>
      <c r="J4" s="160"/>
      <c r="L4" s="30"/>
      <c r="M4" s="30"/>
      <c r="N4" s="30"/>
      <c r="O4" s="30"/>
      <c r="P4" s="30"/>
      <c r="Q4" s="30"/>
      <c r="R4" s="30"/>
      <c r="S4" s="30"/>
      <c r="T4" s="30"/>
      <c r="U4" s="30"/>
      <c r="V4" s="43"/>
      <c r="W4" s="43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M4" s="30"/>
      <c r="AN4" s="370"/>
      <c r="AO4" s="370"/>
      <c r="AP4" s="87"/>
    </row>
    <row r="5" spans="1:42" s="41" customFormat="1" x14ac:dyDescent="0.2">
      <c r="B5" s="920" t="str">
        <f>Stat.!B2</f>
        <v>Podzim 2014</v>
      </c>
      <c r="J5" s="160"/>
      <c r="L5" s="30"/>
      <c r="M5" s="100">
        <v>45</v>
      </c>
      <c r="N5" s="30"/>
      <c r="O5" s="30"/>
      <c r="P5" s="30"/>
      <c r="Q5" s="30"/>
      <c r="R5" s="30"/>
      <c r="S5" s="30"/>
      <c r="T5" s="30"/>
      <c r="U5" s="30"/>
      <c r="V5" s="43"/>
      <c r="W5" s="43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M5" s="30"/>
      <c r="AN5" s="370"/>
      <c r="AO5" s="370"/>
      <c r="AP5" s="87"/>
    </row>
    <row r="6" spans="1:42" s="159" customFormat="1" ht="13.5" thickBot="1" x14ac:dyDescent="0.25">
      <c r="A6" s="523" t="s">
        <v>138</v>
      </c>
      <c r="B6" s="524" t="str">
        <f>B3</f>
        <v>ročník 2014/15</v>
      </c>
      <c r="C6" s="524" t="s">
        <v>139</v>
      </c>
      <c r="D6" s="524" t="s">
        <v>37</v>
      </c>
      <c r="E6" s="524">
        <v>0</v>
      </c>
      <c r="F6" s="524" t="s">
        <v>140</v>
      </c>
      <c r="G6" s="524" t="s">
        <v>89</v>
      </c>
      <c r="H6" s="524" t="s">
        <v>8</v>
      </c>
      <c r="I6" s="524" t="s">
        <v>148</v>
      </c>
      <c r="J6" s="295"/>
      <c r="L6" s="30"/>
      <c r="M6" s="30" t="s">
        <v>643</v>
      </c>
      <c r="N6" s="30"/>
      <c r="O6" s="30"/>
      <c r="P6" s="30"/>
      <c r="Q6" s="30"/>
      <c r="R6" s="30"/>
      <c r="S6" s="30"/>
      <c r="T6" s="30"/>
      <c r="U6" s="30"/>
      <c r="V6" s="43"/>
      <c r="W6" s="43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M6" s="30"/>
      <c r="AN6" s="370"/>
      <c r="AO6" s="370" t="s">
        <v>7</v>
      </c>
      <c r="AP6" s="87"/>
    </row>
    <row r="7" spans="1:42" s="161" customFormat="1" ht="13.5" thickTop="1" x14ac:dyDescent="0.2">
      <c r="A7" s="438" t="s">
        <v>70</v>
      </c>
      <c r="B7" s="439" t="s">
        <v>675</v>
      </c>
      <c r="C7" s="438">
        <v>13</v>
      </c>
      <c r="D7" s="438">
        <v>8</v>
      </c>
      <c r="E7" s="438">
        <v>2</v>
      </c>
      <c r="F7" s="438">
        <v>3</v>
      </c>
      <c r="G7" s="779" t="s">
        <v>1034</v>
      </c>
      <c r="H7" s="438">
        <v>26</v>
      </c>
      <c r="I7" s="438">
        <v>11</v>
      </c>
      <c r="J7" s="258"/>
      <c r="L7" s="269" t="s">
        <v>70</v>
      </c>
      <c r="M7" s="264" t="s">
        <v>675</v>
      </c>
      <c r="N7" s="264">
        <v>13</v>
      </c>
      <c r="O7" s="264">
        <v>8</v>
      </c>
      <c r="P7" s="264">
        <v>2</v>
      </c>
      <c r="Q7" s="264">
        <v>3</v>
      </c>
      <c r="R7" s="833" t="s">
        <v>1034</v>
      </c>
      <c r="S7" s="269">
        <v>26</v>
      </c>
      <c r="T7" s="269">
        <v>11</v>
      </c>
      <c r="U7" s="30">
        <v>7</v>
      </c>
      <c r="V7" s="43" t="str">
        <f>LEFT(R7,2)</f>
        <v>43</v>
      </c>
      <c r="W7" s="43" t="str">
        <f>RIGHT(R7,2)</f>
        <v>18</v>
      </c>
      <c r="X7" s="30"/>
      <c r="Y7" s="30"/>
      <c r="Z7" s="30">
        <v>1</v>
      </c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M7" s="30"/>
      <c r="AN7" s="370"/>
      <c r="AO7" s="370"/>
      <c r="AP7" s="370"/>
    </row>
    <row r="8" spans="1:42" s="161" customFormat="1" x14ac:dyDescent="0.2">
      <c r="A8" s="440" t="s">
        <v>71</v>
      </c>
      <c r="B8" s="441" t="s">
        <v>446</v>
      </c>
      <c r="C8" s="440">
        <v>13</v>
      </c>
      <c r="D8" s="440">
        <v>8</v>
      </c>
      <c r="E8" s="440">
        <v>2</v>
      </c>
      <c r="F8" s="440">
        <v>3</v>
      </c>
      <c r="G8" s="780" t="s">
        <v>1035</v>
      </c>
      <c r="H8" s="440">
        <v>26</v>
      </c>
      <c r="I8" s="440">
        <v>5</v>
      </c>
      <c r="J8" s="258"/>
      <c r="L8" s="269" t="s">
        <v>71</v>
      </c>
      <c r="M8" s="264" t="s">
        <v>446</v>
      </c>
      <c r="N8" s="264">
        <v>13</v>
      </c>
      <c r="O8" s="264">
        <v>8</v>
      </c>
      <c r="P8" s="264">
        <v>2</v>
      </c>
      <c r="Q8" s="264">
        <v>3</v>
      </c>
      <c r="R8" s="833" t="s">
        <v>1035</v>
      </c>
      <c r="S8" s="269">
        <v>26</v>
      </c>
      <c r="T8" s="269">
        <v>5</v>
      </c>
      <c r="U8" s="30">
        <v>8</v>
      </c>
      <c r="V8" s="43" t="str">
        <f t="shared" ref="V8:V20" si="0">LEFT(R8,2)</f>
        <v>41</v>
      </c>
      <c r="W8" s="43" t="str">
        <f t="shared" ref="W8:W20" si="1">RIGHT(R8,2)</f>
        <v>24</v>
      </c>
      <c r="X8" s="30"/>
      <c r="Y8" s="30"/>
      <c r="Z8" s="30">
        <v>2</v>
      </c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M8" s="30"/>
      <c r="AN8" s="370"/>
      <c r="AO8" s="370"/>
      <c r="AP8" s="370"/>
    </row>
    <row r="9" spans="1:42" s="161" customFormat="1" x14ac:dyDescent="0.2">
      <c r="A9" s="440" t="s">
        <v>72</v>
      </c>
      <c r="B9" s="441" t="s">
        <v>439</v>
      </c>
      <c r="C9" s="440">
        <v>13</v>
      </c>
      <c r="D9" s="440">
        <v>8</v>
      </c>
      <c r="E9" s="440">
        <v>2</v>
      </c>
      <c r="F9" s="440">
        <v>3</v>
      </c>
      <c r="G9" s="780" t="s">
        <v>592</v>
      </c>
      <c r="H9" s="440">
        <v>26</v>
      </c>
      <c r="I9" s="440">
        <v>8</v>
      </c>
      <c r="J9" s="258"/>
      <c r="L9" s="269" t="s">
        <v>72</v>
      </c>
      <c r="M9" s="264" t="s">
        <v>439</v>
      </c>
      <c r="N9" s="264">
        <v>13</v>
      </c>
      <c r="O9" s="264">
        <v>8</v>
      </c>
      <c r="P9" s="264">
        <v>2</v>
      </c>
      <c r="Q9" s="264">
        <v>3</v>
      </c>
      <c r="R9" s="833" t="s">
        <v>592</v>
      </c>
      <c r="S9" s="269">
        <v>26</v>
      </c>
      <c r="T9" s="269">
        <v>8</v>
      </c>
      <c r="U9" s="30">
        <v>9</v>
      </c>
      <c r="V9" s="43" t="str">
        <f t="shared" si="0"/>
        <v>38</v>
      </c>
      <c r="W9" s="43" t="str">
        <f t="shared" si="1"/>
        <v>26</v>
      </c>
      <c r="X9" s="30"/>
      <c r="Y9" s="30"/>
      <c r="Z9" s="30">
        <v>3</v>
      </c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M9" s="30"/>
      <c r="AN9" s="370"/>
      <c r="AO9" s="370"/>
      <c r="AP9" s="370"/>
    </row>
    <row r="10" spans="1:42" s="161" customFormat="1" x14ac:dyDescent="0.2">
      <c r="A10" s="440" t="s">
        <v>75</v>
      </c>
      <c r="B10" s="441" t="s">
        <v>161</v>
      </c>
      <c r="C10" s="440">
        <v>13</v>
      </c>
      <c r="D10" s="440">
        <v>7</v>
      </c>
      <c r="E10" s="440">
        <v>4</v>
      </c>
      <c r="F10" s="440">
        <v>2</v>
      </c>
      <c r="G10" s="780" t="s">
        <v>1036</v>
      </c>
      <c r="H10" s="440">
        <v>25</v>
      </c>
      <c r="I10" s="440">
        <v>4</v>
      </c>
      <c r="J10" s="258"/>
      <c r="L10" s="269" t="s">
        <v>75</v>
      </c>
      <c r="M10" s="264" t="s">
        <v>161</v>
      </c>
      <c r="N10" s="264">
        <v>13</v>
      </c>
      <c r="O10" s="264">
        <v>7</v>
      </c>
      <c r="P10" s="264">
        <v>4</v>
      </c>
      <c r="Q10" s="264">
        <v>2</v>
      </c>
      <c r="R10" s="833" t="s">
        <v>1036</v>
      </c>
      <c r="S10" s="269">
        <v>25</v>
      </c>
      <c r="T10" s="269">
        <v>4</v>
      </c>
      <c r="U10" s="30">
        <v>10</v>
      </c>
      <c r="V10" s="43" t="str">
        <f t="shared" si="0"/>
        <v>33</v>
      </c>
      <c r="W10" s="43" t="str">
        <f t="shared" si="1"/>
        <v>18</v>
      </c>
      <c r="X10" s="30"/>
      <c r="Y10" s="30"/>
      <c r="Z10" s="30">
        <v>4</v>
      </c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M10" s="30"/>
      <c r="AN10" s="370"/>
      <c r="AO10" s="370"/>
      <c r="AP10" s="370"/>
    </row>
    <row r="11" spans="1:42" s="161" customFormat="1" x14ac:dyDescent="0.2">
      <c r="A11" s="440" t="s">
        <v>76</v>
      </c>
      <c r="B11" s="441" t="s">
        <v>442</v>
      </c>
      <c r="C11" s="440">
        <v>13</v>
      </c>
      <c r="D11" s="440">
        <v>7</v>
      </c>
      <c r="E11" s="440">
        <v>3</v>
      </c>
      <c r="F11" s="440">
        <v>3</v>
      </c>
      <c r="G11" s="780" t="s">
        <v>726</v>
      </c>
      <c r="H11" s="440">
        <v>24</v>
      </c>
      <c r="I11" s="440">
        <v>6</v>
      </c>
      <c r="J11" s="258"/>
      <c r="L11" s="269" t="s">
        <v>76</v>
      </c>
      <c r="M11" s="264" t="s">
        <v>442</v>
      </c>
      <c r="N11" s="264">
        <v>13</v>
      </c>
      <c r="O11" s="264">
        <v>7</v>
      </c>
      <c r="P11" s="264">
        <v>3</v>
      </c>
      <c r="Q11" s="264">
        <v>3</v>
      </c>
      <c r="R11" s="833" t="s">
        <v>726</v>
      </c>
      <c r="S11" s="269">
        <v>24</v>
      </c>
      <c r="T11" s="269">
        <v>6</v>
      </c>
      <c r="U11" s="30">
        <v>11</v>
      </c>
      <c r="V11" s="43" t="str">
        <f t="shared" si="0"/>
        <v>28</v>
      </c>
      <c r="W11" s="43" t="str">
        <f t="shared" si="1"/>
        <v>20</v>
      </c>
      <c r="X11" s="30"/>
      <c r="Y11" s="30"/>
      <c r="Z11" s="30">
        <v>5</v>
      </c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M11" s="30"/>
      <c r="AN11" s="370"/>
      <c r="AO11" s="370"/>
      <c r="AP11" s="370"/>
    </row>
    <row r="12" spans="1:42" s="161" customFormat="1" x14ac:dyDescent="0.2">
      <c r="A12" s="440" t="s">
        <v>77</v>
      </c>
      <c r="B12" s="441" t="s">
        <v>674</v>
      </c>
      <c r="C12" s="440">
        <v>13</v>
      </c>
      <c r="D12" s="440">
        <v>5</v>
      </c>
      <c r="E12" s="440">
        <v>5</v>
      </c>
      <c r="F12" s="440">
        <v>3</v>
      </c>
      <c r="G12" s="780" t="s">
        <v>1037</v>
      </c>
      <c r="H12" s="440">
        <v>20</v>
      </c>
      <c r="I12" s="440">
        <v>2</v>
      </c>
      <c r="J12" s="258"/>
      <c r="L12" s="269" t="s">
        <v>77</v>
      </c>
      <c r="M12" s="264" t="s">
        <v>674</v>
      </c>
      <c r="N12" s="264">
        <v>13</v>
      </c>
      <c r="O12" s="264">
        <v>5</v>
      </c>
      <c r="P12" s="264">
        <v>5</v>
      </c>
      <c r="Q12" s="264">
        <v>3</v>
      </c>
      <c r="R12" s="833" t="s">
        <v>1037</v>
      </c>
      <c r="S12" s="269">
        <v>20</v>
      </c>
      <c r="T12" s="269">
        <v>2</v>
      </c>
      <c r="U12" s="30">
        <v>12</v>
      </c>
      <c r="V12" s="43" t="str">
        <f t="shared" si="0"/>
        <v>37</v>
      </c>
      <c r="W12" s="43" t="str">
        <f t="shared" si="1"/>
        <v>33</v>
      </c>
      <c r="X12" s="30"/>
      <c r="Y12" s="30"/>
      <c r="Z12" s="30">
        <v>6</v>
      </c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M12" s="30"/>
      <c r="AN12" s="370"/>
      <c r="AO12" s="370"/>
      <c r="AP12" s="370"/>
    </row>
    <row r="13" spans="1:42" s="161" customFormat="1" x14ac:dyDescent="0.2">
      <c r="A13" s="917" t="s">
        <v>78</v>
      </c>
      <c r="B13" s="918" t="s">
        <v>143</v>
      </c>
      <c r="C13" s="917">
        <v>13</v>
      </c>
      <c r="D13" s="917">
        <v>6</v>
      </c>
      <c r="E13" s="917">
        <v>2</v>
      </c>
      <c r="F13" s="917">
        <v>5</v>
      </c>
      <c r="G13" s="919" t="s">
        <v>499</v>
      </c>
      <c r="H13" s="917">
        <v>20</v>
      </c>
      <c r="I13" s="917">
        <v>-4</v>
      </c>
      <c r="J13" s="258"/>
      <c r="L13" s="269" t="s">
        <v>78</v>
      </c>
      <c r="M13" s="264" t="s">
        <v>143</v>
      </c>
      <c r="N13" s="264">
        <v>13</v>
      </c>
      <c r="O13" s="264">
        <v>6</v>
      </c>
      <c r="P13" s="264">
        <v>2</v>
      </c>
      <c r="Q13" s="264">
        <v>5</v>
      </c>
      <c r="R13" s="833" t="s">
        <v>499</v>
      </c>
      <c r="S13" s="269">
        <v>20</v>
      </c>
      <c r="T13" s="269">
        <v>-4</v>
      </c>
      <c r="U13" s="30">
        <v>13</v>
      </c>
      <c r="V13" s="43" t="str">
        <f t="shared" si="0"/>
        <v>25</v>
      </c>
      <c r="W13" s="43" t="str">
        <f t="shared" si="1"/>
        <v>26</v>
      </c>
      <c r="X13" s="30"/>
      <c r="Y13" s="30"/>
      <c r="Z13" s="30">
        <v>7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M13" s="30"/>
      <c r="AN13" s="370"/>
      <c r="AO13" s="370"/>
      <c r="AP13" s="370"/>
    </row>
    <row r="14" spans="1:42" s="161" customFormat="1" x14ac:dyDescent="0.2">
      <c r="A14" s="440" t="s">
        <v>79</v>
      </c>
      <c r="B14" s="441" t="s">
        <v>443</v>
      </c>
      <c r="C14" s="440">
        <v>13</v>
      </c>
      <c r="D14" s="440">
        <v>5</v>
      </c>
      <c r="E14" s="440">
        <v>2</v>
      </c>
      <c r="F14" s="440">
        <v>6</v>
      </c>
      <c r="G14" s="780" t="s">
        <v>1038</v>
      </c>
      <c r="H14" s="440">
        <v>17</v>
      </c>
      <c r="I14" s="440">
        <v>-1</v>
      </c>
      <c r="J14" s="258"/>
      <c r="L14" s="243" t="s">
        <v>79</v>
      </c>
      <c r="M14" s="264" t="s">
        <v>443</v>
      </c>
      <c r="N14" s="264">
        <v>13</v>
      </c>
      <c r="O14" s="264">
        <v>5</v>
      </c>
      <c r="P14" s="264">
        <v>2</v>
      </c>
      <c r="Q14" s="264">
        <v>6</v>
      </c>
      <c r="R14" s="742" t="s">
        <v>1038</v>
      </c>
      <c r="S14" s="269">
        <v>17</v>
      </c>
      <c r="T14" s="269">
        <v>-1</v>
      </c>
      <c r="U14" s="30">
        <v>14</v>
      </c>
      <c r="V14" s="43" t="str">
        <f t="shared" si="0"/>
        <v>26</v>
      </c>
      <c r="W14" s="43" t="str">
        <f t="shared" si="1"/>
        <v>33</v>
      </c>
      <c r="X14" s="30"/>
      <c r="Y14" s="30"/>
      <c r="Z14" s="30">
        <v>8</v>
      </c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M14" s="30"/>
      <c r="AN14" s="370"/>
      <c r="AO14" s="370"/>
      <c r="AP14" s="370"/>
    </row>
    <row r="15" spans="1:42" s="270" customFormat="1" x14ac:dyDescent="0.2">
      <c r="A15" s="389" t="s">
        <v>80</v>
      </c>
      <c r="B15" s="390" t="s">
        <v>141</v>
      </c>
      <c r="C15" s="389">
        <v>13</v>
      </c>
      <c r="D15" s="389">
        <v>4</v>
      </c>
      <c r="E15" s="389">
        <v>2</v>
      </c>
      <c r="F15" s="389">
        <v>7</v>
      </c>
      <c r="G15" s="781" t="s">
        <v>499</v>
      </c>
      <c r="H15" s="389">
        <v>14</v>
      </c>
      <c r="I15" s="389">
        <v>-7</v>
      </c>
      <c r="J15" s="258"/>
      <c r="L15" s="269" t="s">
        <v>80</v>
      </c>
      <c r="M15" s="264" t="s">
        <v>141</v>
      </c>
      <c r="N15" s="264">
        <v>13</v>
      </c>
      <c r="O15" s="264">
        <v>4</v>
      </c>
      <c r="P15" s="264">
        <v>2</v>
      </c>
      <c r="Q15" s="264">
        <v>7</v>
      </c>
      <c r="R15" s="833" t="s">
        <v>499</v>
      </c>
      <c r="S15" s="269">
        <v>14</v>
      </c>
      <c r="T15" s="269">
        <v>-7</v>
      </c>
      <c r="U15" s="30">
        <v>15</v>
      </c>
      <c r="V15" s="43" t="str">
        <f t="shared" si="0"/>
        <v>25</v>
      </c>
      <c r="W15" s="43" t="str">
        <f t="shared" si="1"/>
        <v>26</v>
      </c>
      <c r="X15" s="124"/>
      <c r="Y15" s="124"/>
      <c r="Z15" s="30">
        <v>9</v>
      </c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M15" s="124"/>
      <c r="AN15" s="371"/>
      <c r="AO15" s="371"/>
      <c r="AP15" s="370"/>
    </row>
    <row r="16" spans="1:42" s="270" customFormat="1" x14ac:dyDescent="0.2">
      <c r="A16" s="440" t="s">
        <v>81</v>
      </c>
      <c r="B16" s="441" t="s">
        <v>440</v>
      </c>
      <c r="C16" s="440">
        <v>13</v>
      </c>
      <c r="D16" s="440">
        <v>3</v>
      </c>
      <c r="E16" s="440">
        <v>4</v>
      </c>
      <c r="F16" s="440">
        <v>6</v>
      </c>
      <c r="G16" s="780" t="s">
        <v>1039</v>
      </c>
      <c r="H16" s="440">
        <v>13</v>
      </c>
      <c r="I16" s="440">
        <v>-5</v>
      </c>
      <c r="J16" s="258"/>
      <c r="L16" s="269" t="s">
        <v>81</v>
      </c>
      <c r="M16" s="264" t="s">
        <v>440</v>
      </c>
      <c r="N16" s="264">
        <v>13</v>
      </c>
      <c r="O16" s="264">
        <v>3</v>
      </c>
      <c r="P16" s="264">
        <v>4</v>
      </c>
      <c r="Q16" s="264">
        <v>6</v>
      </c>
      <c r="R16" s="833" t="s">
        <v>1039</v>
      </c>
      <c r="S16" s="269">
        <v>13</v>
      </c>
      <c r="T16" s="269">
        <v>-5</v>
      </c>
      <c r="U16" s="30">
        <v>16</v>
      </c>
      <c r="V16" s="43" t="str">
        <f t="shared" si="0"/>
        <v>20</v>
      </c>
      <c r="W16" s="43" t="str">
        <f t="shared" si="1"/>
        <v>34</v>
      </c>
      <c r="X16" s="124"/>
      <c r="Y16" s="124"/>
      <c r="Z16" s="30">
        <v>10</v>
      </c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M16" s="124"/>
      <c r="AN16" s="371"/>
      <c r="AO16" s="371"/>
      <c r="AP16" s="370"/>
    </row>
    <row r="17" spans="1:42" s="270" customFormat="1" x14ac:dyDescent="0.2">
      <c r="A17" s="440" t="s">
        <v>82</v>
      </c>
      <c r="B17" s="441" t="s">
        <v>145</v>
      </c>
      <c r="C17" s="440">
        <v>13</v>
      </c>
      <c r="D17" s="440">
        <v>3</v>
      </c>
      <c r="E17" s="440">
        <v>3</v>
      </c>
      <c r="F17" s="440">
        <v>7</v>
      </c>
      <c r="G17" s="780" t="s">
        <v>1040</v>
      </c>
      <c r="H17" s="440">
        <v>12</v>
      </c>
      <c r="I17" s="440">
        <v>-6</v>
      </c>
      <c r="J17" s="258"/>
      <c r="L17" s="269" t="s">
        <v>82</v>
      </c>
      <c r="M17" s="264" t="s">
        <v>145</v>
      </c>
      <c r="N17" s="264">
        <v>13</v>
      </c>
      <c r="O17" s="264">
        <v>3</v>
      </c>
      <c r="P17" s="264">
        <v>3</v>
      </c>
      <c r="Q17" s="264">
        <v>7</v>
      </c>
      <c r="R17" s="833" t="s">
        <v>1040</v>
      </c>
      <c r="S17" s="269">
        <v>12</v>
      </c>
      <c r="T17" s="269">
        <v>-6</v>
      </c>
      <c r="U17" s="30">
        <v>17</v>
      </c>
      <c r="V17" s="43" t="str">
        <f t="shared" si="0"/>
        <v>23</v>
      </c>
      <c r="W17" s="43" t="str">
        <f t="shared" si="1"/>
        <v>31</v>
      </c>
      <c r="X17" s="124"/>
      <c r="Y17" s="124"/>
      <c r="Z17" s="30">
        <v>11</v>
      </c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M17" s="124"/>
      <c r="AN17" s="371"/>
      <c r="AO17" s="371"/>
      <c r="AP17" s="370"/>
    </row>
    <row r="18" spans="1:42" s="161" customFormat="1" x14ac:dyDescent="0.2">
      <c r="A18" s="440" t="s">
        <v>83</v>
      </c>
      <c r="B18" s="441" t="s">
        <v>142</v>
      </c>
      <c r="C18" s="440">
        <v>13</v>
      </c>
      <c r="D18" s="440">
        <v>3</v>
      </c>
      <c r="E18" s="440">
        <v>3</v>
      </c>
      <c r="F18" s="440">
        <v>7</v>
      </c>
      <c r="G18" s="780" t="s">
        <v>1041</v>
      </c>
      <c r="H18" s="440">
        <v>12</v>
      </c>
      <c r="I18" s="440">
        <v>-9</v>
      </c>
      <c r="J18" s="258"/>
      <c r="L18" s="269" t="s">
        <v>83</v>
      </c>
      <c r="M18" s="264" t="s">
        <v>142</v>
      </c>
      <c r="N18" s="264">
        <v>13</v>
      </c>
      <c r="O18" s="264">
        <v>3</v>
      </c>
      <c r="P18" s="264">
        <v>3</v>
      </c>
      <c r="Q18" s="264">
        <v>7</v>
      </c>
      <c r="R18" s="833" t="s">
        <v>1041</v>
      </c>
      <c r="S18" s="269">
        <v>12</v>
      </c>
      <c r="T18" s="269">
        <v>-9</v>
      </c>
      <c r="U18" s="30">
        <v>18</v>
      </c>
      <c r="V18" s="43" t="str">
        <f t="shared" si="0"/>
        <v>25</v>
      </c>
      <c r="W18" s="43" t="str">
        <f t="shared" si="1"/>
        <v>40</v>
      </c>
      <c r="X18" s="30"/>
      <c r="Y18" s="30"/>
      <c r="Z18" s="30">
        <v>12</v>
      </c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M18" s="30"/>
      <c r="AN18" s="370"/>
      <c r="AO18" s="370"/>
      <c r="AP18" s="370"/>
    </row>
    <row r="19" spans="1:42" s="161" customFormat="1" x14ac:dyDescent="0.2">
      <c r="A19" s="440" t="s">
        <v>84</v>
      </c>
      <c r="B19" s="441" t="s">
        <v>447</v>
      </c>
      <c r="C19" s="440">
        <v>13</v>
      </c>
      <c r="D19" s="440">
        <v>2</v>
      </c>
      <c r="E19" s="440">
        <v>3</v>
      </c>
      <c r="F19" s="440">
        <v>8</v>
      </c>
      <c r="G19" s="780" t="s">
        <v>1042</v>
      </c>
      <c r="H19" s="440">
        <v>9</v>
      </c>
      <c r="I19" s="440">
        <v>-12</v>
      </c>
      <c r="J19" s="258"/>
      <c r="L19" s="269" t="s">
        <v>84</v>
      </c>
      <c r="M19" s="264" t="s">
        <v>447</v>
      </c>
      <c r="N19" s="264">
        <v>13</v>
      </c>
      <c r="O19" s="264">
        <v>2</v>
      </c>
      <c r="P19" s="264">
        <v>3</v>
      </c>
      <c r="Q19" s="264">
        <v>8</v>
      </c>
      <c r="R19" s="833" t="s">
        <v>1042</v>
      </c>
      <c r="S19" s="269">
        <v>9</v>
      </c>
      <c r="T19" s="269">
        <v>-12</v>
      </c>
      <c r="U19" s="30">
        <v>19</v>
      </c>
      <c r="V19" s="43" t="str">
        <f t="shared" si="0"/>
        <v>13</v>
      </c>
      <c r="W19" s="43" t="str">
        <f t="shared" si="1"/>
        <v>34</v>
      </c>
      <c r="X19" s="30"/>
      <c r="Y19" s="30"/>
      <c r="Z19" s="30">
        <v>13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M19" s="30"/>
      <c r="AN19" s="370"/>
      <c r="AO19" s="370"/>
      <c r="AP19" s="370"/>
    </row>
    <row r="20" spans="1:42" s="161" customFormat="1" x14ac:dyDescent="0.2">
      <c r="A20" s="440" t="s">
        <v>85</v>
      </c>
      <c r="B20" s="441" t="s">
        <v>477</v>
      </c>
      <c r="C20" s="440">
        <v>13</v>
      </c>
      <c r="D20" s="440">
        <v>1</v>
      </c>
      <c r="E20" s="440">
        <v>5</v>
      </c>
      <c r="F20" s="440">
        <v>7</v>
      </c>
      <c r="G20" s="780" t="s">
        <v>1043</v>
      </c>
      <c r="H20" s="440">
        <v>8</v>
      </c>
      <c r="I20" s="440">
        <v>-13</v>
      </c>
      <c r="J20" s="258"/>
      <c r="L20" s="269" t="s">
        <v>85</v>
      </c>
      <c r="M20" s="264" t="s">
        <v>477</v>
      </c>
      <c r="N20" s="264">
        <v>13</v>
      </c>
      <c r="O20" s="264">
        <v>1</v>
      </c>
      <c r="P20" s="264">
        <v>5</v>
      </c>
      <c r="Q20" s="264">
        <v>7</v>
      </c>
      <c r="R20" s="833" t="s">
        <v>1043</v>
      </c>
      <c r="S20" s="269">
        <v>8</v>
      </c>
      <c r="T20" s="269">
        <v>-13</v>
      </c>
      <c r="U20" s="30">
        <v>20</v>
      </c>
      <c r="V20" s="43" t="str">
        <f t="shared" si="0"/>
        <v>21</v>
      </c>
      <c r="W20" s="43" t="str">
        <f t="shared" si="1"/>
        <v>35</v>
      </c>
      <c r="X20" s="30"/>
      <c r="Y20" s="30"/>
      <c r="Z20" s="30">
        <v>14</v>
      </c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M20" s="30"/>
      <c r="AN20" s="370"/>
      <c r="AO20" s="370"/>
      <c r="AP20" s="370"/>
    </row>
    <row r="21" spans="1:42" s="161" customFormat="1" x14ac:dyDescent="0.2">
      <c r="A21" s="178"/>
      <c r="B21" s="585"/>
      <c r="C21" s="586"/>
      <c r="D21" s="179"/>
      <c r="E21" s="179"/>
      <c r="F21" s="179"/>
      <c r="G21" s="180"/>
      <c r="H21" s="179"/>
      <c r="I21" s="179"/>
      <c r="J21" s="162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43"/>
      <c r="W21" s="43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M21" s="30"/>
      <c r="AN21" s="370"/>
      <c r="AO21" s="370"/>
      <c r="AP21" s="87"/>
    </row>
    <row r="22" spans="1:42" s="42" customFormat="1" ht="13.5" thickBot="1" x14ac:dyDescent="0.25">
      <c r="A22" s="163"/>
      <c r="B22" s="921" t="str">
        <f>Stat.!B39</f>
        <v>Jaro 2015</v>
      </c>
      <c r="C22" s="163"/>
      <c r="D22" s="163"/>
      <c r="E22" s="163"/>
      <c r="F22" s="163"/>
      <c r="G22" s="163"/>
      <c r="H22" s="163"/>
      <c r="I22" s="163"/>
      <c r="J22" s="258"/>
      <c r="L22" s="100"/>
      <c r="M22" s="100" t="s">
        <v>153</v>
      </c>
      <c r="N22" s="100"/>
      <c r="O22" s="100"/>
      <c r="P22" s="100"/>
      <c r="Q22" s="100"/>
      <c r="R22" s="100"/>
      <c r="S22" s="100"/>
      <c r="T22" s="100"/>
      <c r="U22" s="100"/>
      <c r="V22" s="285"/>
      <c r="W22" s="285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M22" s="100"/>
      <c r="AN22" s="372"/>
      <c r="AO22" s="372"/>
      <c r="AP22" s="196"/>
    </row>
    <row r="23" spans="1:42" s="159" customFormat="1" ht="13.5" thickBot="1" x14ac:dyDescent="0.25">
      <c r="A23" s="164"/>
      <c r="B23" s="165" t="str">
        <f>B6</f>
        <v>ročník 2014/15</v>
      </c>
      <c r="C23" s="165" t="str">
        <f t="shared" ref="C23:I23" si="2">C6</f>
        <v>Záp</v>
      </c>
      <c r="D23" s="165" t="str">
        <f t="shared" si="2"/>
        <v>+</v>
      </c>
      <c r="E23" s="165">
        <f t="shared" si="2"/>
        <v>0</v>
      </c>
      <c r="F23" s="165" t="str">
        <f t="shared" si="2"/>
        <v>-</v>
      </c>
      <c r="G23" s="165" t="str">
        <f t="shared" si="2"/>
        <v>Skóre</v>
      </c>
      <c r="H23" s="165" t="str">
        <f t="shared" si="2"/>
        <v>Body</v>
      </c>
      <c r="I23" s="166" t="str">
        <f t="shared" si="2"/>
        <v>(Prav)</v>
      </c>
      <c r="J23" s="501"/>
      <c r="L23" s="30"/>
      <c r="M23" s="127" t="s">
        <v>644</v>
      </c>
      <c r="N23" s="30"/>
      <c r="O23" s="30"/>
      <c r="P23" s="30"/>
      <c r="Q23" s="30"/>
      <c r="R23" s="30"/>
      <c r="S23" s="30"/>
      <c r="T23" s="30"/>
      <c r="U23" s="30"/>
      <c r="V23" s="43"/>
      <c r="W23" s="43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M23" s="30"/>
      <c r="AN23" s="370"/>
      <c r="AO23" s="370"/>
      <c r="AP23" s="87"/>
    </row>
    <row r="24" spans="1:42" s="527" customFormat="1" ht="13.5" thickTop="1" x14ac:dyDescent="0.2">
      <c r="A24" s="690">
        <v>1</v>
      </c>
      <c r="B24" s="691" t="s">
        <v>675</v>
      </c>
      <c r="C24" s="227">
        <v>13</v>
      </c>
      <c r="D24" s="227">
        <v>9</v>
      </c>
      <c r="E24" s="227">
        <v>4</v>
      </c>
      <c r="F24" s="227">
        <v>0</v>
      </c>
      <c r="G24" s="227" t="s">
        <v>1402</v>
      </c>
      <c r="H24" s="227">
        <v>31</v>
      </c>
      <c r="I24" s="692">
        <v>7</v>
      </c>
      <c r="J24" s="500"/>
      <c r="K24" s="124"/>
      <c r="L24" s="686">
        <v>101</v>
      </c>
      <c r="M24" s="241" t="str">
        <f>B7</f>
        <v>Ševětín</v>
      </c>
      <c r="N24" s="687">
        <f t="shared" ref="N24:Q37" si="3">N43-N7</f>
        <v>13</v>
      </c>
      <c r="O24" s="687">
        <f t="shared" si="3"/>
        <v>9</v>
      </c>
      <c r="P24" s="687">
        <f t="shared" si="3"/>
        <v>4</v>
      </c>
      <c r="Q24" s="687">
        <f t="shared" si="3"/>
        <v>0</v>
      </c>
      <c r="R24" s="688" t="str">
        <f>CONCATENATE(V24,X24,W24)</f>
        <v>31:10</v>
      </c>
      <c r="S24" s="687">
        <f t="shared" ref="S24:T37" si="4">S43-S7</f>
        <v>31</v>
      </c>
      <c r="T24" s="687">
        <f t="shared" si="4"/>
        <v>7</v>
      </c>
      <c r="U24" s="124">
        <f t="shared" ref="U24:U37" si="5">V24-W24</f>
        <v>21</v>
      </c>
      <c r="V24" s="95">
        <f t="shared" ref="V24:V37" si="6">V43-V7</f>
        <v>31</v>
      </c>
      <c r="W24" s="95">
        <f>W43-W7</f>
        <v>10</v>
      </c>
      <c r="X24" s="124" t="s">
        <v>7</v>
      </c>
      <c r="Y24" s="124" t="s">
        <v>155</v>
      </c>
      <c r="Z24" s="124">
        <v>1</v>
      </c>
      <c r="AA24" s="124">
        <f>VLOOKUP(B24,$M$7:$Z$20,14,0)</f>
        <v>1</v>
      </c>
      <c r="AB24" s="124">
        <f>AA24-Z24</f>
        <v>0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M24" s="124"/>
      <c r="AN24" s="371"/>
      <c r="AO24" s="371"/>
      <c r="AP24" s="689"/>
    </row>
    <row r="25" spans="1:42" s="159" customFormat="1" x14ac:dyDescent="0.2">
      <c r="A25" s="168">
        <v>2</v>
      </c>
      <c r="B25" s="169" t="s">
        <v>439</v>
      </c>
      <c r="C25" s="282">
        <v>13</v>
      </c>
      <c r="D25" s="282">
        <v>8</v>
      </c>
      <c r="E25" s="282">
        <v>4</v>
      </c>
      <c r="F25" s="282">
        <v>1</v>
      </c>
      <c r="G25" s="227" t="s">
        <v>1404</v>
      </c>
      <c r="H25" s="282">
        <v>28</v>
      </c>
      <c r="I25" s="283">
        <v>7</v>
      </c>
      <c r="J25" s="500"/>
      <c r="K25" s="30"/>
      <c r="L25" s="288">
        <v>102</v>
      </c>
      <c r="M25" s="241" t="str">
        <f>B8</f>
        <v>Lišov</v>
      </c>
      <c r="N25" s="289">
        <f t="shared" si="3"/>
        <v>13</v>
      </c>
      <c r="O25" s="289">
        <f t="shared" si="3"/>
        <v>5</v>
      </c>
      <c r="P25" s="289">
        <f t="shared" si="3"/>
        <v>1</v>
      </c>
      <c r="Q25" s="289">
        <f t="shared" si="3"/>
        <v>7</v>
      </c>
      <c r="R25" s="275" t="str">
        <f t="shared" ref="R25:R37" si="7">CONCATENATE(V25,X25,W25)</f>
        <v>26:31</v>
      </c>
      <c r="S25" s="289">
        <f t="shared" si="4"/>
        <v>16</v>
      </c>
      <c r="T25" s="289">
        <f t="shared" si="4"/>
        <v>-2</v>
      </c>
      <c r="U25" s="30">
        <f t="shared" si="5"/>
        <v>-5</v>
      </c>
      <c r="V25" s="43">
        <f t="shared" si="6"/>
        <v>26</v>
      </c>
      <c r="W25" s="43">
        <f t="shared" ref="W25:W37" si="8">W44-W8</f>
        <v>31</v>
      </c>
      <c r="X25" s="30" t="s">
        <v>7</v>
      </c>
      <c r="Y25" s="30"/>
      <c r="Z25" s="30">
        <v>2</v>
      </c>
      <c r="AA25" s="30">
        <f t="shared" ref="AA25:AA37" si="9">VLOOKUP(B25,$M$7:$Z$20,14,0)</f>
        <v>3</v>
      </c>
      <c r="AB25" s="30">
        <f t="shared" ref="AB25:AB37" si="10">AA25-Z25</f>
        <v>1</v>
      </c>
      <c r="AC25" s="30"/>
      <c r="AD25" s="30"/>
      <c r="AE25" s="30"/>
      <c r="AF25" s="30"/>
      <c r="AG25" s="30"/>
      <c r="AH25" s="30"/>
      <c r="AI25" s="30"/>
      <c r="AJ25" s="30"/>
      <c r="AK25" s="30"/>
      <c r="AM25" s="30"/>
      <c r="AN25" s="370"/>
      <c r="AO25" s="370"/>
      <c r="AP25" s="87"/>
    </row>
    <row r="26" spans="1:42" s="159" customFormat="1" x14ac:dyDescent="0.2">
      <c r="A26" s="168">
        <v>3</v>
      </c>
      <c r="B26" s="169" t="s">
        <v>442</v>
      </c>
      <c r="C26" s="282">
        <v>13</v>
      </c>
      <c r="D26" s="282">
        <v>6</v>
      </c>
      <c r="E26" s="282">
        <v>4</v>
      </c>
      <c r="F26" s="282">
        <v>3</v>
      </c>
      <c r="G26" s="227" t="s">
        <v>1406</v>
      </c>
      <c r="H26" s="282">
        <v>22</v>
      </c>
      <c r="I26" s="283">
        <v>1</v>
      </c>
      <c r="J26" s="500"/>
      <c r="K26" s="30"/>
      <c r="L26" s="288">
        <v>103</v>
      </c>
      <c r="M26" s="241" t="str">
        <f t="shared" ref="M26:M37" si="11">B9</f>
        <v>Ledenice</v>
      </c>
      <c r="N26" s="289">
        <f t="shared" si="3"/>
        <v>13</v>
      </c>
      <c r="O26" s="289">
        <f t="shared" si="3"/>
        <v>8</v>
      </c>
      <c r="P26" s="289">
        <f t="shared" si="3"/>
        <v>4</v>
      </c>
      <c r="Q26" s="289">
        <f t="shared" si="3"/>
        <v>1</v>
      </c>
      <c r="R26" s="275" t="str">
        <f t="shared" si="7"/>
        <v>25:14</v>
      </c>
      <c r="S26" s="289">
        <f t="shared" si="4"/>
        <v>28</v>
      </c>
      <c r="T26" s="289">
        <f t="shared" si="4"/>
        <v>7</v>
      </c>
      <c r="U26" s="30">
        <f t="shared" si="5"/>
        <v>11</v>
      </c>
      <c r="V26" s="43">
        <f t="shared" si="6"/>
        <v>25</v>
      </c>
      <c r="W26" s="43">
        <f t="shared" si="8"/>
        <v>14</v>
      </c>
      <c r="X26" s="30" t="s">
        <v>7</v>
      </c>
      <c r="Y26" s="30"/>
      <c r="Z26" s="30">
        <v>3</v>
      </c>
      <c r="AA26" s="30">
        <f t="shared" si="9"/>
        <v>5</v>
      </c>
      <c r="AB26" s="30">
        <f t="shared" si="10"/>
        <v>2</v>
      </c>
      <c r="AC26" s="30"/>
      <c r="AD26" s="30"/>
      <c r="AE26" s="30"/>
      <c r="AF26" s="30"/>
      <c r="AG26" s="30"/>
      <c r="AH26" s="30"/>
      <c r="AI26" s="30"/>
      <c r="AJ26" s="30"/>
      <c r="AK26" s="30"/>
      <c r="AM26" s="30"/>
      <c r="AN26" s="370"/>
      <c r="AO26" s="370"/>
      <c r="AP26" s="87"/>
    </row>
    <row r="27" spans="1:42" s="159" customFormat="1" x14ac:dyDescent="0.2">
      <c r="A27" s="168">
        <v>4</v>
      </c>
      <c r="B27" s="169" t="s">
        <v>161</v>
      </c>
      <c r="C27" s="282">
        <v>13</v>
      </c>
      <c r="D27" s="282">
        <v>6</v>
      </c>
      <c r="E27" s="282">
        <v>2</v>
      </c>
      <c r="F27" s="282">
        <v>5</v>
      </c>
      <c r="G27" s="227" t="s">
        <v>1405</v>
      </c>
      <c r="H27" s="282">
        <v>20</v>
      </c>
      <c r="I27" s="283">
        <v>2</v>
      </c>
      <c r="J27" s="500"/>
      <c r="K27" s="30"/>
      <c r="L27" s="288">
        <v>104</v>
      </c>
      <c r="M27" s="241" t="str">
        <f t="shared" si="11"/>
        <v>D.Bukovsko</v>
      </c>
      <c r="N27" s="289">
        <f t="shared" si="3"/>
        <v>13</v>
      </c>
      <c r="O27" s="289">
        <f t="shared" si="3"/>
        <v>6</v>
      </c>
      <c r="P27" s="289">
        <f t="shared" si="3"/>
        <v>2</v>
      </c>
      <c r="Q27" s="289">
        <f t="shared" si="3"/>
        <v>5</v>
      </c>
      <c r="R27" s="275" t="str">
        <f t="shared" si="7"/>
        <v>20:19</v>
      </c>
      <c r="S27" s="289">
        <f t="shared" si="4"/>
        <v>20</v>
      </c>
      <c r="T27" s="289">
        <f t="shared" si="4"/>
        <v>2</v>
      </c>
      <c r="U27" s="30">
        <f t="shared" si="5"/>
        <v>1</v>
      </c>
      <c r="V27" s="43">
        <f t="shared" si="6"/>
        <v>20</v>
      </c>
      <c r="W27" s="43">
        <f t="shared" si="8"/>
        <v>19</v>
      </c>
      <c r="X27" s="30" t="s">
        <v>7</v>
      </c>
      <c r="Y27" s="30"/>
      <c r="Z27" s="30">
        <v>4</v>
      </c>
      <c r="AA27" s="30">
        <f t="shared" si="9"/>
        <v>4</v>
      </c>
      <c r="AB27" s="30">
        <f t="shared" si="10"/>
        <v>0</v>
      </c>
      <c r="AC27" s="30"/>
      <c r="AD27" s="30"/>
      <c r="AE27" s="30"/>
      <c r="AF27" s="30"/>
      <c r="AG27" s="30"/>
      <c r="AH27" s="30"/>
      <c r="AI27" s="30"/>
      <c r="AJ27" s="30"/>
      <c r="AK27" s="30"/>
      <c r="AM27" s="30"/>
      <c r="AN27" s="370"/>
      <c r="AO27" s="370"/>
      <c r="AP27" s="87"/>
    </row>
    <row r="28" spans="1:42" s="159" customFormat="1" x14ac:dyDescent="0.2">
      <c r="A28" s="168">
        <v>5</v>
      </c>
      <c r="B28" s="169" t="s">
        <v>443</v>
      </c>
      <c r="C28" s="282">
        <v>13</v>
      </c>
      <c r="D28" s="282">
        <v>6</v>
      </c>
      <c r="E28" s="282">
        <v>1</v>
      </c>
      <c r="F28" s="282">
        <v>6</v>
      </c>
      <c r="G28" s="227" t="s">
        <v>992</v>
      </c>
      <c r="H28" s="282">
        <v>19</v>
      </c>
      <c r="I28" s="283">
        <v>-2</v>
      </c>
      <c r="J28" s="500"/>
      <c r="K28" s="30"/>
      <c r="L28" s="288">
        <v>105</v>
      </c>
      <c r="M28" s="241" t="str">
        <f t="shared" si="11"/>
        <v>N.Včelnice</v>
      </c>
      <c r="N28" s="289">
        <f t="shared" si="3"/>
        <v>13</v>
      </c>
      <c r="O28" s="289">
        <f t="shared" si="3"/>
        <v>6</v>
      </c>
      <c r="P28" s="289">
        <f t="shared" si="3"/>
        <v>4</v>
      </c>
      <c r="Q28" s="289">
        <f t="shared" si="3"/>
        <v>3</v>
      </c>
      <c r="R28" s="275" t="str">
        <f t="shared" si="7"/>
        <v>42:18</v>
      </c>
      <c r="S28" s="289">
        <f t="shared" si="4"/>
        <v>22</v>
      </c>
      <c r="T28" s="289">
        <f t="shared" si="4"/>
        <v>1</v>
      </c>
      <c r="U28" s="30">
        <f t="shared" si="5"/>
        <v>24</v>
      </c>
      <c r="V28" s="43">
        <f t="shared" si="6"/>
        <v>42</v>
      </c>
      <c r="W28" s="43">
        <f t="shared" si="8"/>
        <v>18</v>
      </c>
      <c r="X28" s="30" t="s">
        <v>7</v>
      </c>
      <c r="Y28" s="30"/>
      <c r="Z28" s="30">
        <v>5</v>
      </c>
      <c r="AA28" s="30">
        <f t="shared" si="9"/>
        <v>8</v>
      </c>
      <c r="AB28" s="30">
        <f t="shared" si="10"/>
        <v>3</v>
      </c>
      <c r="AC28" s="30"/>
      <c r="AD28" s="30"/>
      <c r="AE28" s="30"/>
      <c r="AF28" s="30"/>
      <c r="AG28" s="30"/>
      <c r="AH28" s="30"/>
      <c r="AI28" s="30"/>
      <c r="AJ28" s="30"/>
      <c r="AK28" s="30"/>
      <c r="AM28" s="30"/>
      <c r="AN28" s="370"/>
      <c r="AO28" s="370"/>
      <c r="AP28" s="87"/>
    </row>
    <row r="29" spans="1:42" s="159" customFormat="1" x14ac:dyDescent="0.2">
      <c r="A29" s="912">
        <v>6</v>
      </c>
      <c r="B29" s="913" t="s">
        <v>143</v>
      </c>
      <c r="C29" s="914">
        <v>13</v>
      </c>
      <c r="D29" s="914">
        <v>5</v>
      </c>
      <c r="E29" s="914">
        <v>3</v>
      </c>
      <c r="F29" s="914">
        <v>5</v>
      </c>
      <c r="G29" s="915" t="s">
        <v>1408</v>
      </c>
      <c r="H29" s="914">
        <v>18</v>
      </c>
      <c r="I29" s="916">
        <v>3</v>
      </c>
      <c r="J29" s="500"/>
      <c r="K29" s="30"/>
      <c r="L29" s="288">
        <v>106</v>
      </c>
      <c r="M29" s="241" t="str">
        <f t="shared" si="11"/>
        <v>Chlum</v>
      </c>
      <c r="N29" s="289">
        <f t="shared" si="3"/>
        <v>13</v>
      </c>
      <c r="O29" s="289">
        <f t="shared" si="3"/>
        <v>3</v>
      </c>
      <c r="P29" s="289">
        <f t="shared" si="3"/>
        <v>3</v>
      </c>
      <c r="Q29" s="289">
        <f t="shared" si="3"/>
        <v>7</v>
      </c>
      <c r="R29" s="275" t="str">
        <f t="shared" si="7"/>
        <v>18:36</v>
      </c>
      <c r="S29" s="289">
        <f t="shared" si="4"/>
        <v>12</v>
      </c>
      <c r="T29" s="289">
        <f t="shared" si="4"/>
        <v>-9</v>
      </c>
      <c r="U29" s="30">
        <f t="shared" si="5"/>
        <v>-18</v>
      </c>
      <c r="V29" s="43">
        <f t="shared" si="6"/>
        <v>18</v>
      </c>
      <c r="W29" s="43">
        <f t="shared" si="8"/>
        <v>36</v>
      </c>
      <c r="X29" s="30" t="s">
        <v>7</v>
      </c>
      <c r="Y29" s="30"/>
      <c r="Z29" s="30">
        <v>6</v>
      </c>
      <c r="AA29" s="30">
        <f t="shared" si="9"/>
        <v>7</v>
      </c>
      <c r="AB29" s="30">
        <f t="shared" si="10"/>
        <v>1</v>
      </c>
      <c r="AC29" s="30"/>
      <c r="AD29" s="30"/>
      <c r="AE29" s="30"/>
      <c r="AF29" s="30"/>
      <c r="AG29" s="30"/>
      <c r="AH29" s="30"/>
      <c r="AI29" s="30"/>
      <c r="AJ29" s="30"/>
      <c r="AK29" s="30"/>
      <c r="AM29" s="30"/>
      <c r="AN29" s="370"/>
      <c r="AO29" s="370"/>
      <c r="AP29" s="87"/>
    </row>
    <row r="30" spans="1:42" s="159" customFormat="1" x14ac:dyDescent="0.2">
      <c r="A30" s="168">
        <v>7</v>
      </c>
      <c r="B30" s="169" t="s">
        <v>447</v>
      </c>
      <c r="C30" s="282">
        <v>13</v>
      </c>
      <c r="D30" s="282">
        <v>5</v>
      </c>
      <c r="E30" s="282">
        <v>3</v>
      </c>
      <c r="F30" s="282">
        <v>5</v>
      </c>
      <c r="G30" s="227" t="s">
        <v>509</v>
      </c>
      <c r="H30" s="282">
        <v>18</v>
      </c>
      <c r="I30" s="283">
        <v>0</v>
      </c>
      <c r="J30" s="500"/>
      <c r="K30" s="581"/>
      <c r="L30" s="288">
        <v>107</v>
      </c>
      <c r="M30" s="241" t="str">
        <f t="shared" si="11"/>
        <v>Třebětice</v>
      </c>
      <c r="N30" s="289">
        <f t="shared" si="3"/>
        <v>13</v>
      </c>
      <c r="O30" s="289">
        <f t="shared" si="3"/>
        <v>5</v>
      </c>
      <c r="P30" s="289">
        <f t="shared" si="3"/>
        <v>3</v>
      </c>
      <c r="Q30" s="289">
        <f t="shared" si="3"/>
        <v>5</v>
      </c>
      <c r="R30" s="275" t="str">
        <f t="shared" si="7"/>
        <v>30:14</v>
      </c>
      <c r="S30" s="289">
        <f t="shared" si="4"/>
        <v>18</v>
      </c>
      <c r="T30" s="289">
        <f t="shared" si="4"/>
        <v>3</v>
      </c>
      <c r="U30" s="30">
        <f t="shared" si="5"/>
        <v>16</v>
      </c>
      <c r="V30" s="43">
        <f t="shared" si="6"/>
        <v>30</v>
      </c>
      <c r="W30" s="43">
        <f t="shared" si="8"/>
        <v>14</v>
      </c>
      <c r="X30" s="30" t="s">
        <v>7</v>
      </c>
      <c r="Y30" s="30"/>
      <c r="Z30" s="30">
        <v>7</v>
      </c>
      <c r="AA30" s="30">
        <f t="shared" si="9"/>
        <v>13</v>
      </c>
      <c r="AB30" s="30">
        <f t="shared" si="10"/>
        <v>6</v>
      </c>
      <c r="AC30" s="30"/>
      <c r="AD30" s="30"/>
      <c r="AE30" s="30"/>
      <c r="AF30" s="30"/>
      <c r="AG30" s="30"/>
      <c r="AH30" s="30"/>
      <c r="AI30" s="30"/>
      <c r="AJ30" s="30"/>
      <c r="AK30" s="30"/>
      <c r="AM30" s="30"/>
      <c r="AN30" s="370"/>
      <c r="AO30" s="370"/>
      <c r="AP30" s="87"/>
    </row>
    <row r="31" spans="1:42" s="159" customFormat="1" x14ac:dyDescent="0.2">
      <c r="A31" s="168">
        <v>8</v>
      </c>
      <c r="B31" s="169" t="s">
        <v>446</v>
      </c>
      <c r="C31" s="282">
        <v>13</v>
      </c>
      <c r="D31" s="282">
        <v>5</v>
      </c>
      <c r="E31" s="282">
        <v>1</v>
      </c>
      <c r="F31" s="282">
        <v>7</v>
      </c>
      <c r="G31" s="227" t="s">
        <v>1403</v>
      </c>
      <c r="H31" s="282">
        <v>16</v>
      </c>
      <c r="I31" s="283">
        <v>-2</v>
      </c>
      <c r="J31" s="500"/>
      <c r="K31" s="30"/>
      <c r="L31" s="288">
        <v>108</v>
      </c>
      <c r="M31" s="241" t="str">
        <f t="shared" si="11"/>
        <v>N.Bystřice</v>
      </c>
      <c r="N31" s="289">
        <f t="shared" si="3"/>
        <v>13</v>
      </c>
      <c r="O31" s="289">
        <f t="shared" si="3"/>
        <v>6</v>
      </c>
      <c r="P31" s="289">
        <f t="shared" si="3"/>
        <v>1</v>
      </c>
      <c r="Q31" s="289">
        <f t="shared" si="3"/>
        <v>6</v>
      </c>
      <c r="R31" s="275" t="str">
        <f t="shared" si="7"/>
        <v>19:29</v>
      </c>
      <c r="S31" s="289">
        <f t="shared" si="4"/>
        <v>19</v>
      </c>
      <c r="T31" s="289">
        <f t="shared" si="4"/>
        <v>-2</v>
      </c>
      <c r="U31" s="30">
        <f t="shared" si="5"/>
        <v>-10</v>
      </c>
      <c r="V31" s="43">
        <f t="shared" si="6"/>
        <v>19</v>
      </c>
      <c r="W31" s="43">
        <f t="shared" si="8"/>
        <v>29</v>
      </c>
      <c r="X31" s="30" t="s">
        <v>7</v>
      </c>
      <c r="Y31" s="30"/>
      <c r="Z31" s="30">
        <v>8</v>
      </c>
      <c r="AA31" s="30">
        <f t="shared" si="9"/>
        <v>2</v>
      </c>
      <c r="AB31" s="30">
        <f t="shared" si="10"/>
        <v>-6</v>
      </c>
      <c r="AC31" s="30"/>
      <c r="AD31" s="30"/>
      <c r="AE31" s="30"/>
      <c r="AF31" s="30"/>
      <c r="AG31" s="30"/>
      <c r="AH31" s="30"/>
      <c r="AI31" s="30"/>
      <c r="AJ31" s="30"/>
      <c r="AK31" s="30"/>
      <c r="AM31" s="30"/>
      <c r="AN31" s="370"/>
      <c r="AO31" s="370"/>
      <c r="AP31" s="87"/>
    </row>
    <row r="32" spans="1:42" s="159" customFormat="1" x14ac:dyDescent="0.2">
      <c r="A32" s="168">
        <v>9</v>
      </c>
      <c r="B32" s="169" t="s">
        <v>145</v>
      </c>
      <c r="C32" s="282">
        <v>13</v>
      </c>
      <c r="D32" s="282">
        <v>5</v>
      </c>
      <c r="E32" s="282">
        <v>0</v>
      </c>
      <c r="F32" s="282">
        <v>8</v>
      </c>
      <c r="G32" s="227" t="s">
        <v>1411</v>
      </c>
      <c r="H32" s="282">
        <v>15</v>
      </c>
      <c r="I32" s="283">
        <v>-6</v>
      </c>
      <c r="J32" s="500"/>
      <c r="K32" s="30"/>
      <c r="L32" s="288">
        <v>109</v>
      </c>
      <c r="M32" s="241" t="str">
        <f t="shared" si="11"/>
        <v>Lomnice</v>
      </c>
      <c r="N32" s="289">
        <f t="shared" si="3"/>
        <v>13</v>
      </c>
      <c r="O32" s="289">
        <f t="shared" si="3"/>
        <v>3</v>
      </c>
      <c r="P32" s="289">
        <f t="shared" si="3"/>
        <v>5</v>
      </c>
      <c r="Q32" s="289">
        <f t="shared" si="3"/>
        <v>5</v>
      </c>
      <c r="R32" s="275" t="str">
        <f t="shared" si="7"/>
        <v>18:18</v>
      </c>
      <c r="S32" s="289">
        <f t="shared" si="4"/>
        <v>14</v>
      </c>
      <c r="T32" s="289">
        <f t="shared" si="4"/>
        <v>-4</v>
      </c>
      <c r="U32" s="30">
        <f t="shared" si="5"/>
        <v>0</v>
      </c>
      <c r="V32" s="43">
        <f t="shared" si="6"/>
        <v>18</v>
      </c>
      <c r="W32" s="43">
        <f t="shared" si="8"/>
        <v>18</v>
      </c>
      <c r="X32" s="30" t="s">
        <v>7</v>
      </c>
      <c r="Y32" s="30"/>
      <c r="Z32" s="30">
        <v>9</v>
      </c>
      <c r="AA32" s="30">
        <f t="shared" si="9"/>
        <v>11</v>
      </c>
      <c r="AB32" s="30">
        <f t="shared" si="10"/>
        <v>2</v>
      </c>
      <c r="AC32" s="30"/>
      <c r="AD32" s="30"/>
      <c r="AE32" s="30"/>
      <c r="AF32" s="30"/>
      <c r="AG32" s="30"/>
      <c r="AH32" s="30"/>
      <c r="AI32" s="30"/>
      <c r="AJ32" s="30"/>
      <c r="AK32" s="30"/>
      <c r="AM32" s="30"/>
      <c r="AN32" s="370"/>
      <c r="AO32" s="370"/>
      <c r="AP32" s="87"/>
    </row>
    <row r="33" spans="1:49" s="159" customFormat="1" x14ac:dyDescent="0.2">
      <c r="A33" s="168">
        <v>10</v>
      </c>
      <c r="B33" s="169" t="s">
        <v>141</v>
      </c>
      <c r="C33" s="282">
        <v>13</v>
      </c>
      <c r="D33" s="282">
        <v>3</v>
      </c>
      <c r="E33" s="282">
        <v>5</v>
      </c>
      <c r="F33" s="282">
        <v>5</v>
      </c>
      <c r="G33" s="227" t="s">
        <v>1409</v>
      </c>
      <c r="H33" s="282">
        <v>14</v>
      </c>
      <c r="I33" s="283">
        <v>-4</v>
      </c>
      <c r="J33" s="500"/>
      <c r="K33" s="30"/>
      <c r="L33" s="288">
        <v>110</v>
      </c>
      <c r="M33" s="241" t="str">
        <f t="shared" si="11"/>
        <v>Č.Velenice</v>
      </c>
      <c r="N33" s="289">
        <f t="shared" si="3"/>
        <v>13</v>
      </c>
      <c r="O33" s="289">
        <f t="shared" si="3"/>
        <v>3</v>
      </c>
      <c r="P33" s="289">
        <f t="shared" si="3"/>
        <v>5</v>
      </c>
      <c r="Q33" s="289">
        <f t="shared" si="3"/>
        <v>5</v>
      </c>
      <c r="R33" s="275" t="str">
        <f t="shared" si="7"/>
        <v>20:24</v>
      </c>
      <c r="S33" s="289">
        <f t="shared" si="4"/>
        <v>14</v>
      </c>
      <c r="T33" s="289">
        <f t="shared" si="4"/>
        <v>-7</v>
      </c>
      <c r="U33" s="30">
        <f t="shared" si="5"/>
        <v>-4</v>
      </c>
      <c r="V33" s="43">
        <f t="shared" si="6"/>
        <v>20</v>
      </c>
      <c r="W33" s="43">
        <f t="shared" si="8"/>
        <v>24</v>
      </c>
      <c r="X33" s="30" t="s">
        <v>7</v>
      </c>
      <c r="Y33" s="30"/>
      <c r="Z33" s="30">
        <v>10</v>
      </c>
      <c r="AA33" s="30">
        <f t="shared" si="9"/>
        <v>9</v>
      </c>
      <c r="AB33" s="30">
        <f t="shared" si="10"/>
        <v>-1</v>
      </c>
      <c r="AC33" s="30"/>
      <c r="AD33" s="30"/>
      <c r="AE33" s="30"/>
      <c r="AF33" s="30"/>
      <c r="AG33" s="30"/>
      <c r="AH33" s="30"/>
      <c r="AI33" s="30"/>
      <c r="AJ33" s="30"/>
      <c r="AK33" s="30"/>
      <c r="AM33" s="30"/>
      <c r="AN33" s="370"/>
      <c r="AO33" s="370"/>
      <c r="AP33" s="87"/>
    </row>
    <row r="34" spans="1:49" s="159" customFormat="1" x14ac:dyDescent="0.2">
      <c r="A34" s="168">
        <v>11</v>
      </c>
      <c r="B34" s="169" t="s">
        <v>440</v>
      </c>
      <c r="C34" s="282">
        <v>13</v>
      </c>
      <c r="D34" s="282">
        <v>3</v>
      </c>
      <c r="E34" s="282">
        <v>5</v>
      </c>
      <c r="F34" s="282">
        <v>5</v>
      </c>
      <c r="G34" s="227" t="s">
        <v>1410</v>
      </c>
      <c r="H34" s="282">
        <v>14</v>
      </c>
      <c r="I34" s="283">
        <v>-7</v>
      </c>
      <c r="J34" s="500"/>
      <c r="K34" s="30"/>
      <c r="L34" s="288">
        <v>111</v>
      </c>
      <c r="M34" s="241" t="str">
        <f t="shared" si="11"/>
        <v>K.Řečice</v>
      </c>
      <c r="N34" s="289">
        <f t="shared" si="3"/>
        <v>13</v>
      </c>
      <c r="O34" s="289">
        <f t="shared" si="3"/>
        <v>5</v>
      </c>
      <c r="P34" s="289">
        <f t="shared" si="3"/>
        <v>0</v>
      </c>
      <c r="Q34" s="289">
        <f t="shared" si="3"/>
        <v>8</v>
      </c>
      <c r="R34" s="275" t="str">
        <f t="shared" si="7"/>
        <v>33:38</v>
      </c>
      <c r="S34" s="289">
        <f t="shared" si="4"/>
        <v>15</v>
      </c>
      <c r="T34" s="289">
        <f t="shared" si="4"/>
        <v>-6</v>
      </c>
      <c r="U34" s="30">
        <f t="shared" si="5"/>
        <v>-5</v>
      </c>
      <c r="V34" s="43">
        <f t="shared" si="6"/>
        <v>33</v>
      </c>
      <c r="W34" s="43">
        <f t="shared" si="8"/>
        <v>38</v>
      </c>
      <c r="X34" s="30" t="s">
        <v>7</v>
      </c>
      <c r="Y34" s="30"/>
      <c r="Z34" s="30">
        <v>11</v>
      </c>
      <c r="AA34" s="30">
        <f t="shared" si="9"/>
        <v>10</v>
      </c>
      <c r="AB34" s="30">
        <f t="shared" si="10"/>
        <v>-1</v>
      </c>
      <c r="AC34" s="30"/>
      <c r="AD34" s="30"/>
      <c r="AE34" s="30"/>
      <c r="AF34" s="30"/>
      <c r="AG34" s="30"/>
      <c r="AH34" s="30"/>
      <c r="AI34" s="30"/>
      <c r="AJ34" s="30"/>
      <c r="AK34" s="30"/>
      <c r="AM34" s="30"/>
      <c r="AN34" s="370"/>
      <c r="AO34" s="370"/>
      <c r="AP34" s="87"/>
    </row>
    <row r="35" spans="1:49" s="159" customFormat="1" x14ac:dyDescent="0.2">
      <c r="A35" s="168">
        <v>12</v>
      </c>
      <c r="B35" s="169" t="s">
        <v>142</v>
      </c>
      <c r="C35" s="282">
        <v>13</v>
      </c>
      <c r="D35" s="282">
        <v>4</v>
      </c>
      <c r="E35" s="282">
        <v>2</v>
      </c>
      <c r="F35" s="282">
        <v>7</v>
      </c>
      <c r="G35" s="227" t="s">
        <v>1412</v>
      </c>
      <c r="H35" s="282">
        <v>14</v>
      </c>
      <c r="I35" s="283">
        <v>-4</v>
      </c>
      <c r="J35" s="500"/>
      <c r="K35" s="30"/>
      <c r="L35" s="288">
        <v>112</v>
      </c>
      <c r="M35" s="241" t="str">
        <f t="shared" si="11"/>
        <v>Slavonice</v>
      </c>
      <c r="N35" s="289">
        <f t="shared" si="3"/>
        <v>13</v>
      </c>
      <c r="O35" s="289">
        <f t="shared" si="3"/>
        <v>4</v>
      </c>
      <c r="P35" s="289">
        <f t="shared" si="3"/>
        <v>2</v>
      </c>
      <c r="Q35" s="289">
        <f t="shared" si="3"/>
        <v>7</v>
      </c>
      <c r="R35" s="275" t="str">
        <f t="shared" si="7"/>
        <v>18:30</v>
      </c>
      <c r="S35" s="289">
        <f t="shared" si="4"/>
        <v>14</v>
      </c>
      <c r="T35" s="289">
        <f t="shared" si="4"/>
        <v>-4</v>
      </c>
      <c r="U35" s="30">
        <f t="shared" si="5"/>
        <v>-12</v>
      </c>
      <c r="V35" s="43">
        <f t="shared" si="6"/>
        <v>18</v>
      </c>
      <c r="W35" s="43">
        <f t="shared" si="8"/>
        <v>30</v>
      </c>
      <c r="X35" s="30" t="s">
        <v>7</v>
      </c>
      <c r="Y35" s="30"/>
      <c r="Z35" s="30">
        <v>12</v>
      </c>
      <c r="AA35" s="30">
        <f t="shared" si="9"/>
        <v>12</v>
      </c>
      <c r="AB35" s="30">
        <f t="shared" si="10"/>
        <v>0</v>
      </c>
      <c r="AC35" s="30"/>
      <c r="AD35" s="30"/>
      <c r="AE35" s="30"/>
      <c r="AF35" s="30"/>
      <c r="AG35" s="30"/>
      <c r="AH35" s="30"/>
      <c r="AI35" s="30"/>
      <c r="AJ35" s="30"/>
      <c r="AK35" s="30"/>
      <c r="AM35" s="30"/>
      <c r="AN35" s="370"/>
      <c r="AO35" s="370"/>
      <c r="AP35" s="87"/>
    </row>
    <row r="36" spans="1:49" s="159" customFormat="1" x14ac:dyDescent="0.2">
      <c r="A36" s="168">
        <v>13</v>
      </c>
      <c r="B36" s="169" t="s">
        <v>477</v>
      </c>
      <c r="C36" s="282">
        <v>13</v>
      </c>
      <c r="D36" s="282">
        <v>4</v>
      </c>
      <c r="E36" s="282">
        <v>1</v>
      </c>
      <c r="F36" s="282">
        <v>8</v>
      </c>
      <c r="G36" s="227" t="s">
        <v>1413</v>
      </c>
      <c r="H36" s="282">
        <v>13</v>
      </c>
      <c r="I36" s="283">
        <v>-5</v>
      </c>
      <c r="J36" s="500"/>
      <c r="K36" s="30"/>
      <c r="L36" s="288">
        <v>113</v>
      </c>
      <c r="M36" s="241" t="str">
        <f t="shared" si="11"/>
        <v>Suchdol</v>
      </c>
      <c r="N36" s="289">
        <f t="shared" si="3"/>
        <v>13</v>
      </c>
      <c r="O36" s="289">
        <f t="shared" si="3"/>
        <v>5</v>
      </c>
      <c r="P36" s="289">
        <f t="shared" si="3"/>
        <v>3</v>
      </c>
      <c r="Q36" s="289">
        <f t="shared" si="3"/>
        <v>5</v>
      </c>
      <c r="R36" s="275" t="str">
        <f t="shared" si="7"/>
        <v>25:23</v>
      </c>
      <c r="S36" s="289">
        <f t="shared" si="4"/>
        <v>18</v>
      </c>
      <c r="T36" s="289">
        <f t="shared" si="4"/>
        <v>0</v>
      </c>
      <c r="U36" s="30">
        <f t="shared" si="5"/>
        <v>2</v>
      </c>
      <c r="V36" s="43">
        <f t="shared" si="6"/>
        <v>25</v>
      </c>
      <c r="W36" s="43">
        <f t="shared" si="8"/>
        <v>23</v>
      </c>
      <c r="X36" s="30" t="s">
        <v>7</v>
      </c>
      <c r="Y36" s="30"/>
      <c r="Z36" s="30">
        <v>13</v>
      </c>
      <c r="AA36" s="30">
        <f t="shared" si="9"/>
        <v>14</v>
      </c>
      <c r="AB36" s="30">
        <f t="shared" si="10"/>
        <v>1</v>
      </c>
      <c r="AC36" s="30"/>
      <c r="AD36" s="30"/>
      <c r="AE36" s="30"/>
      <c r="AF36" s="30"/>
      <c r="AG36" s="30"/>
      <c r="AH36" s="30"/>
      <c r="AI36" s="30"/>
      <c r="AJ36" s="30"/>
      <c r="AK36" s="30"/>
      <c r="AM36" s="30"/>
      <c r="AN36" s="370"/>
      <c r="AO36" s="370"/>
      <c r="AP36" s="87"/>
    </row>
    <row r="37" spans="1:49" s="159" customFormat="1" ht="13.5" thickBot="1" x14ac:dyDescent="0.25">
      <c r="A37" s="170">
        <v>14</v>
      </c>
      <c r="B37" s="411" t="s">
        <v>674</v>
      </c>
      <c r="C37" s="412">
        <v>13</v>
      </c>
      <c r="D37" s="412">
        <v>3</v>
      </c>
      <c r="E37" s="412">
        <v>3</v>
      </c>
      <c r="F37" s="412">
        <v>7</v>
      </c>
      <c r="G37" s="516" t="s">
        <v>1407</v>
      </c>
      <c r="H37" s="412">
        <v>12</v>
      </c>
      <c r="I37" s="413">
        <v>-9</v>
      </c>
      <c r="J37" s="500"/>
      <c r="K37" s="30"/>
      <c r="L37" s="288">
        <v>114</v>
      </c>
      <c r="M37" s="241" t="str">
        <f t="shared" si="11"/>
        <v>Soběslav"B</v>
      </c>
      <c r="N37" s="289">
        <f t="shared" si="3"/>
        <v>13</v>
      </c>
      <c r="O37" s="289">
        <f t="shared" si="3"/>
        <v>4</v>
      </c>
      <c r="P37" s="289">
        <f t="shared" si="3"/>
        <v>1</v>
      </c>
      <c r="Q37" s="289">
        <f t="shared" si="3"/>
        <v>8</v>
      </c>
      <c r="R37" s="275" t="str">
        <f t="shared" si="7"/>
        <v>14:35</v>
      </c>
      <c r="S37" s="289">
        <f t="shared" si="4"/>
        <v>13</v>
      </c>
      <c r="T37" s="289">
        <f t="shared" si="4"/>
        <v>-5</v>
      </c>
      <c r="U37" s="30">
        <f t="shared" si="5"/>
        <v>-21</v>
      </c>
      <c r="V37" s="43">
        <f t="shared" si="6"/>
        <v>14</v>
      </c>
      <c r="W37" s="43">
        <f t="shared" si="8"/>
        <v>35</v>
      </c>
      <c r="X37" s="30" t="s">
        <v>7</v>
      </c>
      <c r="Y37" s="30"/>
      <c r="Z37" s="30">
        <v>14</v>
      </c>
      <c r="AA37" s="30">
        <f t="shared" si="9"/>
        <v>6</v>
      </c>
      <c r="AB37" s="30">
        <f t="shared" si="10"/>
        <v>-8</v>
      </c>
      <c r="AC37" s="30"/>
      <c r="AD37" s="30"/>
      <c r="AE37" s="30"/>
      <c r="AF37" s="30"/>
      <c r="AG37" s="30"/>
      <c r="AH37" s="30"/>
      <c r="AI37" s="30"/>
      <c r="AJ37" s="30"/>
      <c r="AK37" s="30"/>
      <c r="AM37" s="30"/>
      <c r="AN37" s="370"/>
      <c r="AO37" s="370"/>
      <c r="AP37" s="87"/>
    </row>
    <row r="38" spans="1:49" s="159" customFormat="1" x14ac:dyDescent="0.2">
      <c r="A38" s="162"/>
      <c r="B38" s="587"/>
      <c r="C38" s="586"/>
      <c r="D38" s="181"/>
      <c r="E38" s="181"/>
      <c r="F38" s="181"/>
      <c r="G38" s="182"/>
      <c r="H38" s="181"/>
      <c r="I38" s="181"/>
      <c r="J38" s="296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43"/>
      <c r="W38" s="43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M38" s="30"/>
      <c r="AN38" s="370"/>
      <c r="AO38" s="370"/>
      <c r="AP38" s="87"/>
    </row>
    <row r="39" spans="1:49" s="159" customFormat="1" x14ac:dyDescent="0.2">
      <c r="A39" s="167"/>
      <c r="B39" s="167"/>
      <c r="C39" s="167"/>
      <c r="D39" s="167"/>
      <c r="E39" s="167"/>
      <c r="F39" s="167"/>
      <c r="G39" s="167"/>
      <c r="H39" s="167"/>
      <c r="I39" s="167"/>
      <c r="J39" s="296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43"/>
      <c r="W39" s="43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M39" s="30"/>
      <c r="AN39" s="370"/>
      <c r="AO39" s="370"/>
      <c r="AP39" s="87"/>
    </row>
    <row r="40" spans="1:49" s="171" customFormat="1" ht="15.75" thickBot="1" x14ac:dyDescent="0.3">
      <c r="A40" s="421"/>
      <c r="B40" s="922" t="s">
        <v>63</v>
      </c>
      <c r="C40" s="923"/>
      <c r="D40" s="923"/>
      <c r="E40" s="422"/>
      <c r="F40" s="422"/>
      <c r="G40" s="422"/>
      <c r="H40" s="422"/>
      <c r="I40" s="422"/>
      <c r="J40" s="258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86"/>
      <c r="W40" s="286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M40" s="272"/>
      <c r="AN40" s="373"/>
      <c r="AO40" s="373"/>
      <c r="AP40" s="368"/>
    </row>
    <row r="41" spans="1:49" s="172" customFormat="1" ht="15.75" thickBot="1" x14ac:dyDescent="0.3">
      <c r="A41" s="596" t="s">
        <v>138</v>
      </c>
      <c r="B41" s="597" t="str">
        <f>B6</f>
        <v>ročník 2014/15</v>
      </c>
      <c r="C41" s="598" t="s">
        <v>139</v>
      </c>
      <c r="D41" s="598" t="s">
        <v>37</v>
      </c>
      <c r="E41" s="598">
        <v>0</v>
      </c>
      <c r="F41" s="598" t="s">
        <v>140</v>
      </c>
      <c r="G41" s="598" t="s">
        <v>89</v>
      </c>
      <c r="H41" s="598" t="s">
        <v>8</v>
      </c>
      <c r="I41" s="599" t="s">
        <v>148</v>
      </c>
      <c r="J41" s="258"/>
      <c r="L41" s="273"/>
      <c r="M41" s="272" t="s">
        <v>154</v>
      </c>
      <c r="N41" s="273"/>
      <c r="O41" s="273"/>
      <c r="P41" s="273"/>
      <c r="Q41" s="273"/>
      <c r="R41" s="273"/>
      <c r="S41" s="273"/>
      <c r="T41" s="273"/>
      <c r="U41" s="273"/>
      <c r="V41" s="287"/>
      <c r="W41" s="287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M41" s="273"/>
      <c r="AN41" s="374"/>
      <c r="AO41" s="374"/>
      <c r="AP41" s="369"/>
    </row>
    <row r="42" spans="1:49" s="172" customFormat="1" ht="15.75" thickTop="1" x14ac:dyDescent="0.25">
      <c r="A42" s="928" t="s">
        <v>70</v>
      </c>
      <c r="B42" s="929" t="s">
        <v>675</v>
      </c>
      <c r="C42" s="930">
        <v>26</v>
      </c>
      <c r="D42" s="930">
        <v>17</v>
      </c>
      <c r="E42" s="930">
        <v>6</v>
      </c>
      <c r="F42" s="930">
        <v>3</v>
      </c>
      <c r="G42" s="930" t="s">
        <v>1376</v>
      </c>
      <c r="H42" s="930">
        <v>57</v>
      </c>
      <c r="I42" s="931">
        <v>18</v>
      </c>
      <c r="J42" s="941" t="s">
        <v>1414</v>
      </c>
      <c r="L42" s="30"/>
      <c r="M42" s="127" t="s">
        <v>40</v>
      </c>
      <c r="N42" s="30" t="s">
        <v>150</v>
      </c>
      <c r="O42" s="30"/>
      <c r="P42" s="30"/>
      <c r="Q42" s="30"/>
      <c r="R42" s="30"/>
      <c r="S42" s="30"/>
      <c r="T42" s="30"/>
      <c r="U42" s="273"/>
      <c r="V42" s="287"/>
      <c r="W42" s="287"/>
      <c r="X42" s="273"/>
      <c r="Y42" s="273" t="s">
        <v>152</v>
      </c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M42" s="273"/>
      <c r="AN42" s="374"/>
      <c r="AO42" s="374"/>
      <c r="AP42" s="595"/>
      <c r="AQ42" s="595"/>
      <c r="AR42" s="595"/>
      <c r="AS42" s="595"/>
      <c r="AT42" s="595"/>
      <c r="AU42" s="595"/>
      <c r="AV42" s="595"/>
      <c r="AW42" s="595"/>
    </row>
    <row r="43" spans="1:49" s="172" customFormat="1" ht="15" x14ac:dyDescent="0.25">
      <c r="A43" s="837" t="s">
        <v>71</v>
      </c>
      <c r="B43" s="693" t="s">
        <v>439</v>
      </c>
      <c r="C43" s="694">
        <v>26</v>
      </c>
      <c r="D43" s="694">
        <v>16</v>
      </c>
      <c r="E43" s="694">
        <v>6</v>
      </c>
      <c r="F43" s="694">
        <v>4</v>
      </c>
      <c r="G43" s="694" t="s">
        <v>1377</v>
      </c>
      <c r="H43" s="694">
        <v>54</v>
      </c>
      <c r="I43" s="695">
        <v>15</v>
      </c>
      <c r="J43" s="173"/>
      <c r="L43" s="269">
        <v>101</v>
      </c>
      <c r="M43" s="264" t="str">
        <f>B7</f>
        <v>Ševětín</v>
      </c>
      <c r="N43" s="269">
        <f t="shared" ref="N43:N56" si="12">VLOOKUP($M43,$Y$43:$AF$56,2,0)</f>
        <v>26</v>
      </c>
      <c r="O43" s="269">
        <f>VLOOKUP($M43,$Y$43:$AF$56,3,0)</f>
        <v>17</v>
      </c>
      <c r="P43" s="269">
        <f>VLOOKUP($M43,$Y$43:$AF$56,4,0)</f>
        <v>6</v>
      </c>
      <c r="Q43" s="269">
        <f>VLOOKUP($M43,$Y$43:$AF$56,5,0)</f>
        <v>3</v>
      </c>
      <c r="R43" s="269" t="str">
        <f>VLOOKUP($M43,$Y$43:$AF$56,6,0)</f>
        <v>74:28</v>
      </c>
      <c r="S43" s="269">
        <f>VLOOKUP($M43,$Y$43:$AF$56,7,0)</f>
        <v>57</v>
      </c>
      <c r="T43" s="269">
        <f>VLOOKUP($M43,$Y$43:$AF$56,8,0)</f>
        <v>18</v>
      </c>
      <c r="U43" s="273">
        <v>43</v>
      </c>
      <c r="V43" s="284" t="str">
        <f>VLOOKUP($M43,$Y$43:$AI$56,10,0)</f>
        <v>74</v>
      </c>
      <c r="W43" s="284" t="str">
        <f>VLOOKUP($M43,$Y$43:$AI$56,11,0)</f>
        <v>28</v>
      </c>
      <c r="X43" s="269" t="s">
        <v>70</v>
      </c>
      <c r="Y43" s="291" t="str">
        <f>B42</f>
        <v>Ševětín</v>
      </c>
      <c r="Z43" s="269">
        <f>C42</f>
        <v>26</v>
      </c>
      <c r="AA43" s="269">
        <f t="shared" ref="AA43:AF43" si="13">D42</f>
        <v>17</v>
      </c>
      <c r="AB43" s="269">
        <f t="shared" si="13"/>
        <v>6</v>
      </c>
      <c r="AC43" s="269">
        <f t="shared" si="13"/>
        <v>3</v>
      </c>
      <c r="AD43" s="269" t="str">
        <f t="shared" si="13"/>
        <v>74:28</v>
      </c>
      <c r="AE43" s="269">
        <f t="shared" si="13"/>
        <v>57</v>
      </c>
      <c r="AF43" s="269">
        <f t="shared" si="13"/>
        <v>18</v>
      </c>
      <c r="AG43" s="198"/>
      <c r="AH43" s="273" t="str">
        <f>LEFT(AD43,2)</f>
        <v>74</v>
      </c>
      <c r="AI43" s="271" t="str">
        <f>RIGHT(AD43,2)</f>
        <v>28</v>
      </c>
      <c r="AJ43" s="273"/>
      <c r="AK43" s="273">
        <v>1</v>
      </c>
      <c r="AL43" s="273">
        <f>VLOOKUP(B42,$M$43:$AK$56,25,0)</f>
        <v>1</v>
      </c>
      <c r="AM43" s="273">
        <f>AL43-AK43</f>
        <v>0</v>
      </c>
      <c r="AN43" s="374"/>
      <c r="AO43" s="374"/>
      <c r="AP43" s="696"/>
      <c r="AQ43" s="696"/>
      <c r="AR43" s="696"/>
      <c r="AS43" s="696"/>
      <c r="AT43" s="696"/>
      <c r="AU43" s="696"/>
      <c r="AV43" s="696"/>
      <c r="AW43" s="696"/>
    </row>
    <row r="44" spans="1:49" s="161" customFormat="1" ht="15" x14ac:dyDescent="0.25">
      <c r="A44" s="838" t="s">
        <v>72</v>
      </c>
      <c r="B44" s="660" t="s">
        <v>442</v>
      </c>
      <c r="C44" s="661">
        <v>26</v>
      </c>
      <c r="D44" s="661">
        <v>13</v>
      </c>
      <c r="E44" s="661">
        <v>7</v>
      </c>
      <c r="F44" s="661">
        <v>6</v>
      </c>
      <c r="G44" s="661" t="s">
        <v>1378</v>
      </c>
      <c r="H44" s="661">
        <v>46</v>
      </c>
      <c r="I44" s="662">
        <v>7</v>
      </c>
      <c r="J44" s="173"/>
      <c r="L44" s="269">
        <v>102</v>
      </c>
      <c r="M44" s="264" t="str">
        <f t="shared" ref="M44:M56" si="14">B8</f>
        <v>Lišov</v>
      </c>
      <c r="N44" s="269">
        <f t="shared" si="12"/>
        <v>26</v>
      </c>
      <c r="O44" s="269">
        <f t="shared" ref="O44:O56" si="15">VLOOKUP($M44,$Y$43:$AF$56,3,0)</f>
        <v>13</v>
      </c>
      <c r="P44" s="269">
        <f t="shared" ref="P44:P56" si="16">VLOOKUP($M44,$Y$43:$AF$56,4,0)</f>
        <v>3</v>
      </c>
      <c r="Q44" s="269">
        <f t="shared" ref="Q44:Q56" si="17">VLOOKUP($M44,$Y$43:$AF$56,5,0)</f>
        <v>10</v>
      </c>
      <c r="R44" s="269" t="str">
        <f t="shared" ref="R44:R56" si="18">VLOOKUP($M44,$Y$43:$AF$56,6,0)</f>
        <v>67:55</v>
      </c>
      <c r="S44" s="269">
        <f t="shared" ref="S44:S56" si="19">VLOOKUP($M44,$Y$43:$AF$56,7,0)</f>
        <v>42</v>
      </c>
      <c r="T44" s="269">
        <f t="shared" ref="T44:T56" si="20">VLOOKUP($M44,$Y$43:$AF$56,8,0)</f>
        <v>3</v>
      </c>
      <c r="U44" s="30">
        <v>44</v>
      </c>
      <c r="V44" s="284" t="str">
        <f>VLOOKUP($M44,$Y$43:$AI$56,10,0)</f>
        <v>67</v>
      </c>
      <c r="W44" s="284" t="str">
        <f>VLOOKUP($M44,$Y$43:$AI$56,11,0)</f>
        <v>55</v>
      </c>
      <c r="X44" s="269" t="s">
        <v>71</v>
      </c>
      <c r="Y44" s="292" t="str">
        <f t="shared" ref="Y44:Y56" si="21">B43</f>
        <v>Ledenice</v>
      </c>
      <c r="Z44" s="268">
        <f t="shared" ref="Z44:Z56" si="22">C43</f>
        <v>26</v>
      </c>
      <c r="AA44" s="268">
        <f t="shared" ref="AA44:AA56" si="23">D43</f>
        <v>16</v>
      </c>
      <c r="AB44" s="268">
        <f t="shared" ref="AB44:AB56" si="24">E43</f>
        <v>6</v>
      </c>
      <c r="AC44" s="268">
        <f t="shared" ref="AC44:AC56" si="25">F43</f>
        <v>4</v>
      </c>
      <c r="AD44" s="268" t="str">
        <f t="shared" ref="AD44:AD56" si="26">G43</f>
        <v>63:40</v>
      </c>
      <c r="AE44" s="268">
        <f t="shared" ref="AE44:AE56" si="27">H43</f>
        <v>54</v>
      </c>
      <c r="AF44" s="268">
        <f t="shared" ref="AF44:AF56" si="28">I43</f>
        <v>15</v>
      </c>
      <c r="AG44" s="198"/>
      <c r="AH44" s="273" t="str">
        <f t="shared" ref="AH44:AH56" si="29">LEFT(AD44,2)</f>
        <v>63</v>
      </c>
      <c r="AI44" s="271" t="str">
        <f t="shared" ref="AI44:AI56" si="30">RIGHT(AD44,2)</f>
        <v>40</v>
      </c>
      <c r="AJ44" s="30"/>
      <c r="AK44" s="30">
        <v>2</v>
      </c>
      <c r="AL44" s="273">
        <f t="shared" ref="AL44:AL56" si="31">VLOOKUP(B43,$M$43:$AK$56,25,0)</f>
        <v>3</v>
      </c>
      <c r="AM44" s="273">
        <f>AL44-AK44</f>
        <v>1</v>
      </c>
      <c r="AN44" s="370"/>
      <c r="AO44" s="370"/>
      <c r="AP44" s="595"/>
      <c r="AQ44" s="595"/>
      <c r="AR44" s="595"/>
      <c r="AS44" s="595"/>
      <c r="AT44" s="595"/>
      <c r="AU44" s="595"/>
      <c r="AV44" s="595"/>
      <c r="AW44" s="595"/>
    </row>
    <row r="45" spans="1:49" s="161" customFormat="1" ht="15" x14ac:dyDescent="0.25">
      <c r="A45" s="839" t="s">
        <v>75</v>
      </c>
      <c r="B45" s="660" t="s">
        <v>161</v>
      </c>
      <c r="C45" s="661">
        <v>26</v>
      </c>
      <c r="D45" s="661">
        <v>13</v>
      </c>
      <c r="E45" s="661">
        <v>6</v>
      </c>
      <c r="F45" s="661">
        <v>7</v>
      </c>
      <c r="G45" s="661" t="s">
        <v>1379</v>
      </c>
      <c r="H45" s="661">
        <v>45</v>
      </c>
      <c r="I45" s="662">
        <v>6</v>
      </c>
      <c r="J45" s="173"/>
      <c r="L45" s="269">
        <v>103</v>
      </c>
      <c r="M45" s="264" t="str">
        <f t="shared" si="14"/>
        <v>Ledenice</v>
      </c>
      <c r="N45" s="269">
        <f t="shared" si="12"/>
        <v>26</v>
      </c>
      <c r="O45" s="269">
        <f t="shared" si="15"/>
        <v>16</v>
      </c>
      <c r="P45" s="269">
        <f t="shared" si="16"/>
        <v>6</v>
      </c>
      <c r="Q45" s="269">
        <f t="shared" si="17"/>
        <v>4</v>
      </c>
      <c r="R45" s="269" t="str">
        <f t="shared" si="18"/>
        <v>63:40</v>
      </c>
      <c r="S45" s="269">
        <f t="shared" si="19"/>
        <v>54</v>
      </c>
      <c r="T45" s="269">
        <f t="shared" si="20"/>
        <v>15</v>
      </c>
      <c r="U45" s="273">
        <v>45</v>
      </c>
      <c r="V45" s="284" t="str">
        <f t="shared" ref="V45:V56" si="32">VLOOKUP($M45,$Y$43:$AI$56,10,0)</f>
        <v>63</v>
      </c>
      <c r="W45" s="284" t="str">
        <f t="shared" ref="W45:W56" si="33">VLOOKUP($M45,$Y$43:$AI$56,11,0)</f>
        <v>40</v>
      </c>
      <c r="X45" s="269" t="s">
        <v>72</v>
      </c>
      <c r="Y45" s="292" t="str">
        <f t="shared" si="21"/>
        <v>N.Včelnice</v>
      </c>
      <c r="Z45" s="268">
        <f t="shared" si="22"/>
        <v>26</v>
      </c>
      <c r="AA45" s="268">
        <f t="shared" si="23"/>
        <v>13</v>
      </c>
      <c r="AB45" s="268">
        <f t="shared" si="24"/>
        <v>7</v>
      </c>
      <c r="AC45" s="268">
        <f t="shared" si="25"/>
        <v>6</v>
      </c>
      <c r="AD45" s="268" t="str">
        <f t="shared" si="26"/>
        <v>70:38</v>
      </c>
      <c r="AE45" s="268">
        <f t="shared" si="27"/>
        <v>46</v>
      </c>
      <c r="AF45" s="268">
        <f t="shared" si="28"/>
        <v>7</v>
      </c>
      <c r="AG45" s="198"/>
      <c r="AH45" s="273" t="str">
        <f t="shared" si="29"/>
        <v>70</v>
      </c>
      <c r="AI45" s="271" t="str">
        <f t="shared" si="30"/>
        <v>38</v>
      </c>
      <c r="AJ45" s="30"/>
      <c r="AK45" s="273">
        <v>3</v>
      </c>
      <c r="AL45" s="273">
        <f t="shared" si="31"/>
        <v>5</v>
      </c>
      <c r="AM45" s="273">
        <f t="shared" ref="AM45:AM56" si="34">AL45-AK45</f>
        <v>2</v>
      </c>
      <c r="AN45" s="370"/>
      <c r="AO45" s="370"/>
      <c r="AP45" s="595"/>
      <c r="AQ45" s="595"/>
      <c r="AR45" s="595"/>
      <c r="AS45" s="595"/>
      <c r="AT45" s="595"/>
      <c r="AU45" s="595"/>
      <c r="AV45" s="595"/>
      <c r="AW45" s="595"/>
    </row>
    <row r="46" spans="1:49" s="161" customFormat="1" ht="15" x14ac:dyDescent="0.25">
      <c r="A46" s="839" t="s">
        <v>76</v>
      </c>
      <c r="B46" s="660" t="s">
        <v>446</v>
      </c>
      <c r="C46" s="661">
        <v>26</v>
      </c>
      <c r="D46" s="661">
        <v>13</v>
      </c>
      <c r="E46" s="661">
        <v>3</v>
      </c>
      <c r="F46" s="661">
        <v>10</v>
      </c>
      <c r="G46" s="661" t="s">
        <v>1380</v>
      </c>
      <c r="H46" s="661">
        <v>42</v>
      </c>
      <c r="I46" s="662">
        <v>3</v>
      </c>
      <c r="J46" s="173"/>
      <c r="L46" s="269">
        <v>104</v>
      </c>
      <c r="M46" s="264" t="str">
        <f t="shared" si="14"/>
        <v>D.Bukovsko</v>
      </c>
      <c r="N46" s="269">
        <f t="shared" si="12"/>
        <v>26</v>
      </c>
      <c r="O46" s="269">
        <f t="shared" si="15"/>
        <v>13</v>
      </c>
      <c r="P46" s="269">
        <f t="shared" si="16"/>
        <v>6</v>
      </c>
      <c r="Q46" s="269">
        <f t="shared" si="17"/>
        <v>7</v>
      </c>
      <c r="R46" s="269" t="str">
        <f t="shared" si="18"/>
        <v>53:37</v>
      </c>
      <c r="S46" s="269">
        <f t="shared" si="19"/>
        <v>45</v>
      </c>
      <c r="T46" s="269">
        <f t="shared" si="20"/>
        <v>6</v>
      </c>
      <c r="U46" s="30">
        <v>46</v>
      </c>
      <c r="V46" s="284" t="str">
        <f t="shared" si="32"/>
        <v>53</v>
      </c>
      <c r="W46" s="284" t="str">
        <f t="shared" si="33"/>
        <v>37</v>
      </c>
      <c r="X46" s="269" t="s">
        <v>75</v>
      </c>
      <c r="Y46" s="292" t="str">
        <f t="shared" si="21"/>
        <v>D.Bukovsko</v>
      </c>
      <c r="Z46" s="268">
        <f t="shared" si="22"/>
        <v>26</v>
      </c>
      <c r="AA46" s="268">
        <f t="shared" si="23"/>
        <v>13</v>
      </c>
      <c r="AB46" s="268">
        <f t="shared" si="24"/>
        <v>6</v>
      </c>
      <c r="AC46" s="268">
        <f t="shared" si="25"/>
        <v>7</v>
      </c>
      <c r="AD46" s="268" t="str">
        <f t="shared" si="26"/>
        <v>53:37</v>
      </c>
      <c r="AE46" s="268">
        <f t="shared" si="27"/>
        <v>45</v>
      </c>
      <c r="AF46" s="268">
        <f t="shared" si="28"/>
        <v>6</v>
      </c>
      <c r="AG46" s="198"/>
      <c r="AH46" s="273" t="str">
        <f t="shared" si="29"/>
        <v>53</v>
      </c>
      <c r="AI46" s="271" t="str">
        <f t="shared" si="30"/>
        <v>37</v>
      </c>
      <c r="AJ46" s="30"/>
      <c r="AK46" s="30">
        <v>4</v>
      </c>
      <c r="AL46" s="273">
        <f t="shared" si="31"/>
        <v>4</v>
      </c>
      <c r="AM46" s="273">
        <f t="shared" si="34"/>
        <v>0</v>
      </c>
      <c r="AN46" s="370"/>
      <c r="AO46" s="370"/>
      <c r="AP46" s="595"/>
      <c r="AQ46" s="595"/>
      <c r="AR46" s="595"/>
      <c r="AS46" s="595"/>
      <c r="AT46" s="595"/>
      <c r="AU46" s="595"/>
      <c r="AV46" s="595"/>
      <c r="AW46" s="595"/>
    </row>
    <row r="47" spans="1:49" s="161" customFormat="1" ht="15" x14ac:dyDescent="0.25">
      <c r="A47" s="924" t="s">
        <v>77</v>
      </c>
      <c r="B47" s="925" t="s">
        <v>143</v>
      </c>
      <c r="C47" s="926">
        <v>26</v>
      </c>
      <c r="D47" s="926">
        <v>11</v>
      </c>
      <c r="E47" s="926">
        <v>5</v>
      </c>
      <c r="F47" s="926">
        <v>10</v>
      </c>
      <c r="G47" s="926" t="s">
        <v>1381</v>
      </c>
      <c r="H47" s="926">
        <v>38</v>
      </c>
      <c r="I47" s="927">
        <v>-1</v>
      </c>
      <c r="J47" s="173"/>
      <c r="L47" s="269">
        <v>105</v>
      </c>
      <c r="M47" s="264" t="str">
        <f t="shared" si="14"/>
        <v>N.Včelnice</v>
      </c>
      <c r="N47" s="269">
        <f t="shared" si="12"/>
        <v>26</v>
      </c>
      <c r="O47" s="269">
        <f t="shared" si="15"/>
        <v>13</v>
      </c>
      <c r="P47" s="269">
        <f t="shared" si="16"/>
        <v>7</v>
      </c>
      <c r="Q47" s="269">
        <f t="shared" si="17"/>
        <v>6</v>
      </c>
      <c r="R47" s="269" t="str">
        <f t="shared" si="18"/>
        <v>70:38</v>
      </c>
      <c r="S47" s="269">
        <f t="shared" si="19"/>
        <v>46</v>
      </c>
      <c r="T47" s="269">
        <f t="shared" si="20"/>
        <v>7</v>
      </c>
      <c r="U47" s="273">
        <v>47</v>
      </c>
      <c r="V47" s="284" t="str">
        <f t="shared" si="32"/>
        <v>70</v>
      </c>
      <c r="W47" s="284" t="str">
        <f t="shared" si="33"/>
        <v>38</v>
      </c>
      <c r="X47" s="269" t="s">
        <v>76</v>
      </c>
      <c r="Y47" s="292" t="str">
        <f t="shared" si="21"/>
        <v>Lišov</v>
      </c>
      <c r="Z47" s="268">
        <f t="shared" si="22"/>
        <v>26</v>
      </c>
      <c r="AA47" s="268">
        <f t="shared" si="23"/>
        <v>13</v>
      </c>
      <c r="AB47" s="268">
        <f t="shared" si="24"/>
        <v>3</v>
      </c>
      <c r="AC47" s="268">
        <f t="shared" si="25"/>
        <v>10</v>
      </c>
      <c r="AD47" s="268" t="str">
        <f t="shared" si="26"/>
        <v>67:55</v>
      </c>
      <c r="AE47" s="268">
        <f t="shared" si="27"/>
        <v>42</v>
      </c>
      <c r="AF47" s="268">
        <f t="shared" si="28"/>
        <v>3</v>
      </c>
      <c r="AG47" s="198"/>
      <c r="AH47" s="273" t="str">
        <f t="shared" si="29"/>
        <v>67</v>
      </c>
      <c r="AI47" s="271" t="str">
        <f t="shared" si="30"/>
        <v>55</v>
      </c>
      <c r="AJ47" s="30"/>
      <c r="AK47" s="273">
        <v>5</v>
      </c>
      <c r="AL47" s="273">
        <f t="shared" si="31"/>
        <v>2</v>
      </c>
      <c r="AM47" s="273">
        <f t="shared" si="34"/>
        <v>-3</v>
      </c>
      <c r="AN47" s="370"/>
      <c r="AO47" s="370"/>
      <c r="AP47" s="595"/>
      <c r="AQ47" s="595"/>
      <c r="AR47" s="595"/>
      <c r="AS47" s="595"/>
      <c r="AT47" s="595"/>
      <c r="AU47" s="595"/>
      <c r="AV47" s="595"/>
      <c r="AW47" s="595"/>
    </row>
    <row r="48" spans="1:49" s="161" customFormat="1" ht="15" x14ac:dyDescent="0.25">
      <c r="A48" s="839" t="s">
        <v>78</v>
      </c>
      <c r="B48" s="660" t="s">
        <v>443</v>
      </c>
      <c r="C48" s="661">
        <v>26</v>
      </c>
      <c r="D48" s="661">
        <v>11</v>
      </c>
      <c r="E48" s="661">
        <v>3</v>
      </c>
      <c r="F48" s="661">
        <v>12</v>
      </c>
      <c r="G48" s="661" t="s">
        <v>1382</v>
      </c>
      <c r="H48" s="661">
        <v>36</v>
      </c>
      <c r="I48" s="662">
        <v>-3</v>
      </c>
      <c r="J48" s="173"/>
      <c r="L48" s="269">
        <v>106</v>
      </c>
      <c r="M48" s="264" t="str">
        <f t="shared" si="14"/>
        <v>Chlum</v>
      </c>
      <c r="N48" s="269">
        <f t="shared" si="12"/>
        <v>26</v>
      </c>
      <c r="O48" s="269">
        <f t="shared" si="15"/>
        <v>8</v>
      </c>
      <c r="P48" s="269">
        <f t="shared" si="16"/>
        <v>8</v>
      </c>
      <c r="Q48" s="269">
        <f t="shared" si="17"/>
        <v>10</v>
      </c>
      <c r="R48" s="269" t="str">
        <f t="shared" si="18"/>
        <v>55:69</v>
      </c>
      <c r="S48" s="269">
        <f t="shared" si="19"/>
        <v>32</v>
      </c>
      <c r="T48" s="269">
        <f t="shared" si="20"/>
        <v>-7</v>
      </c>
      <c r="U48" s="30">
        <v>48</v>
      </c>
      <c r="V48" s="284" t="str">
        <f t="shared" si="32"/>
        <v>55</v>
      </c>
      <c r="W48" s="284" t="str">
        <f t="shared" si="33"/>
        <v>69</v>
      </c>
      <c r="X48" s="269" t="s">
        <v>77</v>
      </c>
      <c r="Y48" s="292" t="str">
        <f t="shared" si="21"/>
        <v>Třebětice</v>
      </c>
      <c r="Z48" s="268">
        <f t="shared" si="22"/>
        <v>26</v>
      </c>
      <c r="AA48" s="268">
        <f t="shared" si="23"/>
        <v>11</v>
      </c>
      <c r="AB48" s="268">
        <f t="shared" si="24"/>
        <v>5</v>
      </c>
      <c r="AC48" s="268">
        <f t="shared" si="25"/>
        <v>10</v>
      </c>
      <c r="AD48" s="268" t="str">
        <f t="shared" si="26"/>
        <v>55:40</v>
      </c>
      <c r="AE48" s="268">
        <f t="shared" si="27"/>
        <v>38</v>
      </c>
      <c r="AF48" s="268">
        <f t="shared" si="28"/>
        <v>-1</v>
      </c>
      <c r="AG48" s="198"/>
      <c r="AH48" s="273" t="str">
        <f t="shared" si="29"/>
        <v>55</v>
      </c>
      <c r="AI48" s="271" t="str">
        <f t="shared" si="30"/>
        <v>40</v>
      </c>
      <c r="AJ48" s="30"/>
      <c r="AK48" s="30">
        <v>6</v>
      </c>
      <c r="AL48" s="273">
        <f t="shared" si="31"/>
        <v>7</v>
      </c>
      <c r="AM48" s="273">
        <f t="shared" si="34"/>
        <v>1</v>
      </c>
      <c r="AN48" s="370"/>
      <c r="AO48" s="370"/>
      <c r="AP48" s="595"/>
      <c r="AQ48" s="595"/>
      <c r="AR48" s="595"/>
      <c r="AS48" s="595"/>
      <c r="AT48" s="595"/>
      <c r="AU48" s="595"/>
      <c r="AV48" s="595"/>
      <c r="AW48" s="595"/>
    </row>
    <row r="49" spans="1:49" s="161" customFormat="1" ht="15" x14ac:dyDescent="0.25">
      <c r="A49" s="839" t="s">
        <v>79</v>
      </c>
      <c r="B49" s="660" t="s">
        <v>674</v>
      </c>
      <c r="C49" s="661">
        <v>26</v>
      </c>
      <c r="D49" s="661">
        <v>8</v>
      </c>
      <c r="E49" s="661">
        <v>8</v>
      </c>
      <c r="F49" s="661">
        <v>10</v>
      </c>
      <c r="G49" s="661" t="s">
        <v>1383</v>
      </c>
      <c r="H49" s="661">
        <v>32</v>
      </c>
      <c r="I49" s="662">
        <v>-7</v>
      </c>
      <c r="J49" s="173"/>
      <c r="L49" s="269">
        <v>107</v>
      </c>
      <c r="M49" s="264" t="str">
        <f t="shared" si="14"/>
        <v>Třebětice</v>
      </c>
      <c r="N49" s="269">
        <f t="shared" si="12"/>
        <v>26</v>
      </c>
      <c r="O49" s="269">
        <f t="shared" si="15"/>
        <v>11</v>
      </c>
      <c r="P49" s="269">
        <f t="shared" si="16"/>
        <v>5</v>
      </c>
      <c r="Q49" s="269">
        <f t="shared" si="17"/>
        <v>10</v>
      </c>
      <c r="R49" s="269" t="str">
        <f t="shared" si="18"/>
        <v>55:40</v>
      </c>
      <c r="S49" s="269">
        <f t="shared" si="19"/>
        <v>38</v>
      </c>
      <c r="T49" s="269">
        <f t="shared" si="20"/>
        <v>-1</v>
      </c>
      <c r="U49" s="273">
        <v>49</v>
      </c>
      <c r="V49" s="284" t="str">
        <f t="shared" si="32"/>
        <v>55</v>
      </c>
      <c r="W49" s="284" t="str">
        <f t="shared" si="33"/>
        <v>40</v>
      </c>
      <c r="X49" s="269" t="s">
        <v>78</v>
      </c>
      <c r="Y49" s="292" t="str">
        <f t="shared" si="21"/>
        <v>N.Bystřice</v>
      </c>
      <c r="Z49" s="268">
        <f t="shared" si="22"/>
        <v>26</v>
      </c>
      <c r="AA49" s="268">
        <f t="shared" si="23"/>
        <v>11</v>
      </c>
      <c r="AB49" s="268">
        <f t="shared" si="24"/>
        <v>3</v>
      </c>
      <c r="AC49" s="268">
        <f t="shared" si="25"/>
        <v>12</v>
      </c>
      <c r="AD49" s="268" t="str">
        <f t="shared" si="26"/>
        <v>45:62</v>
      </c>
      <c r="AE49" s="268">
        <f t="shared" si="27"/>
        <v>36</v>
      </c>
      <c r="AF49" s="268">
        <f t="shared" si="28"/>
        <v>-3</v>
      </c>
      <c r="AG49" s="198"/>
      <c r="AH49" s="273" t="str">
        <f t="shared" si="29"/>
        <v>45</v>
      </c>
      <c r="AI49" s="271" t="str">
        <f t="shared" si="30"/>
        <v>62</v>
      </c>
      <c r="AJ49" s="30"/>
      <c r="AK49" s="273">
        <v>7</v>
      </c>
      <c r="AL49" s="273">
        <f t="shared" si="31"/>
        <v>8</v>
      </c>
      <c r="AM49" s="273">
        <f t="shared" si="34"/>
        <v>1</v>
      </c>
      <c r="AN49" s="370"/>
      <c r="AO49" s="370"/>
      <c r="AP49" s="595"/>
      <c r="AQ49" s="595"/>
      <c r="AR49" s="595"/>
      <c r="AS49" s="595"/>
      <c r="AT49" s="595"/>
      <c r="AU49" s="595"/>
      <c r="AV49" s="595"/>
      <c r="AW49" s="595"/>
    </row>
    <row r="50" spans="1:49" s="161" customFormat="1" ht="15" x14ac:dyDescent="0.25">
      <c r="A50" s="839" t="s">
        <v>80</v>
      </c>
      <c r="B50" s="660" t="s">
        <v>141</v>
      </c>
      <c r="C50" s="661">
        <v>26</v>
      </c>
      <c r="D50" s="661">
        <v>7</v>
      </c>
      <c r="E50" s="661">
        <v>7</v>
      </c>
      <c r="F50" s="661">
        <v>12</v>
      </c>
      <c r="G50" s="661" t="s">
        <v>1384</v>
      </c>
      <c r="H50" s="661">
        <v>28</v>
      </c>
      <c r="I50" s="662">
        <v>-11</v>
      </c>
      <c r="J50" s="173"/>
      <c r="L50" s="269">
        <v>108</v>
      </c>
      <c r="M50" s="264" t="str">
        <f t="shared" si="14"/>
        <v>N.Bystřice</v>
      </c>
      <c r="N50" s="269">
        <f t="shared" si="12"/>
        <v>26</v>
      </c>
      <c r="O50" s="269">
        <f t="shared" si="15"/>
        <v>11</v>
      </c>
      <c r="P50" s="269">
        <f t="shared" si="16"/>
        <v>3</v>
      </c>
      <c r="Q50" s="269">
        <f t="shared" si="17"/>
        <v>12</v>
      </c>
      <c r="R50" s="269" t="str">
        <f t="shared" si="18"/>
        <v>45:62</v>
      </c>
      <c r="S50" s="269">
        <f t="shared" si="19"/>
        <v>36</v>
      </c>
      <c r="T50" s="269">
        <f t="shared" si="20"/>
        <v>-3</v>
      </c>
      <c r="U50" s="30">
        <v>50</v>
      </c>
      <c r="V50" s="284" t="str">
        <f t="shared" si="32"/>
        <v>45</v>
      </c>
      <c r="W50" s="284" t="str">
        <f t="shared" si="33"/>
        <v>62</v>
      </c>
      <c r="X50" s="269" t="s">
        <v>79</v>
      </c>
      <c r="Y50" s="292" t="str">
        <f t="shared" si="21"/>
        <v>Chlum</v>
      </c>
      <c r="Z50" s="268">
        <f t="shared" si="22"/>
        <v>26</v>
      </c>
      <c r="AA50" s="268">
        <f t="shared" si="23"/>
        <v>8</v>
      </c>
      <c r="AB50" s="268">
        <f t="shared" si="24"/>
        <v>8</v>
      </c>
      <c r="AC50" s="268">
        <f t="shared" si="25"/>
        <v>10</v>
      </c>
      <c r="AD50" s="268" t="str">
        <f t="shared" si="26"/>
        <v>55:69</v>
      </c>
      <c r="AE50" s="268">
        <f t="shared" si="27"/>
        <v>32</v>
      </c>
      <c r="AF50" s="268">
        <f t="shared" si="28"/>
        <v>-7</v>
      </c>
      <c r="AG50" s="198"/>
      <c r="AH50" s="273" t="str">
        <f t="shared" si="29"/>
        <v>55</v>
      </c>
      <c r="AI50" s="271" t="str">
        <f t="shared" si="30"/>
        <v>69</v>
      </c>
      <c r="AJ50" s="30"/>
      <c r="AK50" s="30">
        <v>8</v>
      </c>
      <c r="AL50" s="273">
        <f t="shared" si="31"/>
        <v>6</v>
      </c>
      <c r="AM50" s="273">
        <f t="shared" si="34"/>
        <v>-2</v>
      </c>
      <c r="AN50" s="370"/>
      <c r="AO50" s="370"/>
      <c r="AP50" s="595"/>
      <c r="AQ50" s="595"/>
      <c r="AR50" s="595"/>
      <c r="AS50" s="595"/>
      <c r="AT50" s="595"/>
      <c r="AU50" s="595"/>
      <c r="AV50" s="595"/>
      <c r="AW50" s="595"/>
    </row>
    <row r="51" spans="1:49" s="270" customFormat="1" ht="15" x14ac:dyDescent="0.25">
      <c r="A51" s="839" t="s">
        <v>81</v>
      </c>
      <c r="B51" s="660" t="s">
        <v>440</v>
      </c>
      <c r="C51" s="661">
        <v>26</v>
      </c>
      <c r="D51" s="661">
        <v>6</v>
      </c>
      <c r="E51" s="661">
        <v>9</v>
      </c>
      <c r="F51" s="661">
        <v>11</v>
      </c>
      <c r="G51" s="661" t="s">
        <v>1385</v>
      </c>
      <c r="H51" s="661">
        <v>27</v>
      </c>
      <c r="I51" s="662">
        <v>-12</v>
      </c>
      <c r="J51" s="173"/>
      <c r="L51" s="269">
        <v>109</v>
      </c>
      <c r="M51" s="264" t="str">
        <f t="shared" si="14"/>
        <v>Lomnice</v>
      </c>
      <c r="N51" s="269">
        <f t="shared" si="12"/>
        <v>26</v>
      </c>
      <c r="O51" s="269">
        <f t="shared" si="15"/>
        <v>7</v>
      </c>
      <c r="P51" s="269">
        <f t="shared" si="16"/>
        <v>7</v>
      </c>
      <c r="Q51" s="269">
        <f t="shared" si="17"/>
        <v>12</v>
      </c>
      <c r="R51" s="269" t="str">
        <f t="shared" si="18"/>
        <v>43:44</v>
      </c>
      <c r="S51" s="269">
        <f t="shared" si="19"/>
        <v>28</v>
      </c>
      <c r="T51" s="269">
        <f t="shared" si="20"/>
        <v>-11</v>
      </c>
      <c r="U51" s="273">
        <v>51</v>
      </c>
      <c r="V51" s="284" t="str">
        <f t="shared" si="32"/>
        <v>43</v>
      </c>
      <c r="W51" s="284" t="str">
        <f t="shared" si="33"/>
        <v>44</v>
      </c>
      <c r="X51" s="269" t="s">
        <v>80</v>
      </c>
      <c r="Y51" s="292" t="str">
        <f t="shared" si="21"/>
        <v>Lomnice</v>
      </c>
      <c r="Z51" s="268">
        <f t="shared" si="22"/>
        <v>26</v>
      </c>
      <c r="AA51" s="268">
        <f t="shared" si="23"/>
        <v>7</v>
      </c>
      <c r="AB51" s="268">
        <f t="shared" si="24"/>
        <v>7</v>
      </c>
      <c r="AC51" s="268">
        <f t="shared" si="25"/>
        <v>12</v>
      </c>
      <c r="AD51" s="268" t="str">
        <f t="shared" si="26"/>
        <v>43:44</v>
      </c>
      <c r="AE51" s="268">
        <f t="shared" si="27"/>
        <v>28</v>
      </c>
      <c r="AF51" s="268">
        <f t="shared" si="28"/>
        <v>-11</v>
      </c>
      <c r="AG51" s="198"/>
      <c r="AH51" s="273" t="str">
        <f t="shared" si="29"/>
        <v>43</v>
      </c>
      <c r="AI51" s="271" t="str">
        <f t="shared" si="30"/>
        <v>44</v>
      </c>
      <c r="AJ51" s="124"/>
      <c r="AK51" s="273">
        <v>9</v>
      </c>
      <c r="AL51" s="273">
        <f t="shared" si="31"/>
        <v>9</v>
      </c>
      <c r="AM51" s="273">
        <f t="shared" si="34"/>
        <v>0</v>
      </c>
      <c r="AN51" s="371"/>
      <c r="AO51" s="371"/>
      <c r="AP51" s="595"/>
      <c r="AQ51" s="595"/>
      <c r="AR51" s="595"/>
      <c r="AS51" s="595"/>
      <c r="AT51" s="595"/>
      <c r="AU51" s="595"/>
      <c r="AV51" s="595"/>
      <c r="AW51" s="595"/>
    </row>
    <row r="52" spans="1:49" s="527" customFormat="1" ht="15" x14ac:dyDescent="0.25">
      <c r="A52" s="838" t="s">
        <v>82</v>
      </c>
      <c r="B52" s="660" t="s">
        <v>145</v>
      </c>
      <c r="C52" s="661">
        <v>26</v>
      </c>
      <c r="D52" s="661">
        <v>8</v>
      </c>
      <c r="E52" s="661">
        <v>3</v>
      </c>
      <c r="F52" s="661">
        <v>15</v>
      </c>
      <c r="G52" s="661" t="s">
        <v>1386</v>
      </c>
      <c r="H52" s="661">
        <v>27</v>
      </c>
      <c r="I52" s="662">
        <v>-12</v>
      </c>
      <c r="J52" s="173"/>
      <c r="L52" s="242">
        <v>110</v>
      </c>
      <c r="M52" s="264" t="str">
        <f t="shared" si="14"/>
        <v>Č.Velenice</v>
      </c>
      <c r="N52" s="269">
        <f t="shared" si="12"/>
        <v>26</v>
      </c>
      <c r="O52" s="242">
        <f t="shared" si="15"/>
        <v>6</v>
      </c>
      <c r="P52" s="242">
        <f t="shared" si="16"/>
        <v>9</v>
      </c>
      <c r="Q52" s="242">
        <f t="shared" si="17"/>
        <v>11</v>
      </c>
      <c r="R52" s="242" t="str">
        <f t="shared" si="18"/>
        <v>40:58</v>
      </c>
      <c r="S52" s="242">
        <f t="shared" si="19"/>
        <v>27</v>
      </c>
      <c r="T52" s="242">
        <f t="shared" si="20"/>
        <v>-12</v>
      </c>
      <c r="U52" s="124">
        <v>52</v>
      </c>
      <c r="V52" s="494" t="str">
        <f t="shared" si="32"/>
        <v>40</v>
      </c>
      <c r="W52" s="494" t="str">
        <f t="shared" si="33"/>
        <v>58</v>
      </c>
      <c r="X52" s="242" t="s">
        <v>81</v>
      </c>
      <c r="Y52" s="532" t="str">
        <f t="shared" si="21"/>
        <v>Č.Velenice</v>
      </c>
      <c r="Z52" s="276">
        <f t="shared" si="22"/>
        <v>26</v>
      </c>
      <c r="AA52" s="276">
        <f t="shared" si="23"/>
        <v>6</v>
      </c>
      <c r="AB52" s="276">
        <f t="shared" si="24"/>
        <v>9</v>
      </c>
      <c r="AC52" s="276">
        <f t="shared" si="25"/>
        <v>11</v>
      </c>
      <c r="AD52" s="276" t="str">
        <f t="shared" si="26"/>
        <v>40:58</v>
      </c>
      <c r="AE52" s="276">
        <f t="shared" si="27"/>
        <v>27</v>
      </c>
      <c r="AF52" s="276">
        <f t="shared" si="28"/>
        <v>-12</v>
      </c>
      <c r="AG52" s="198"/>
      <c r="AH52" s="273" t="str">
        <f t="shared" si="29"/>
        <v>40</v>
      </c>
      <c r="AI52" s="271" t="str">
        <f t="shared" si="30"/>
        <v>58</v>
      </c>
      <c r="AJ52" s="124"/>
      <c r="AK52" s="124">
        <v>10</v>
      </c>
      <c r="AL52" s="533">
        <f t="shared" si="31"/>
        <v>10</v>
      </c>
      <c r="AM52" s="533">
        <f t="shared" si="34"/>
        <v>0</v>
      </c>
      <c r="AN52" s="371"/>
      <c r="AO52" s="371"/>
      <c r="AP52" s="595"/>
      <c r="AQ52" s="595"/>
      <c r="AR52" s="595"/>
      <c r="AS52" s="595"/>
      <c r="AT52" s="595"/>
      <c r="AU52" s="595"/>
      <c r="AV52" s="595"/>
      <c r="AW52" s="595"/>
    </row>
    <row r="53" spans="1:49" s="161" customFormat="1" ht="15" x14ac:dyDescent="0.25">
      <c r="A53" s="839" t="s">
        <v>83</v>
      </c>
      <c r="B53" s="660" t="s">
        <v>447</v>
      </c>
      <c r="C53" s="661">
        <v>26</v>
      </c>
      <c r="D53" s="661">
        <v>7</v>
      </c>
      <c r="E53" s="661">
        <v>6</v>
      </c>
      <c r="F53" s="661">
        <v>13</v>
      </c>
      <c r="G53" s="661" t="s">
        <v>1387</v>
      </c>
      <c r="H53" s="661">
        <v>27</v>
      </c>
      <c r="I53" s="662">
        <v>-12</v>
      </c>
      <c r="J53" s="173"/>
      <c r="L53" s="269">
        <v>111</v>
      </c>
      <c r="M53" s="264" t="str">
        <f t="shared" si="14"/>
        <v>K.Řečice</v>
      </c>
      <c r="N53" s="269">
        <f t="shared" si="12"/>
        <v>26</v>
      </c>
      <c r="O53" s="269">
        <f t="shared" si="15"/>
        <v>8</v>
      </c>
      <c r="P53" s="269">
        <f t="shared" si="16"/>
        <v>3</v>
      </c>
      <c r="Q53" s="269">
        <f t="shared" si="17"/>
        <v>15</v>
      </c>
      <c r="R53" s="269" t="str">
        <f t="shared" si="18"/>
        <v>56:69</v>
      </c>
      <c r="S53" s="269">
        <f t="shared" si="19"/>
        <v>27</v>
      </c>
      <c r="T53" s="269">
        <f t="shared" si="20"/>
        <v>-12</v>
      </c>
      <c r="U53" s="273">
        <v>53</v>
      </c>
      <c r="V53" s="284" t="str">
        <f t="shared" si="32"/>
        <v>56</v>
      </c>
      <c r="W53" s="284" t="str">
        <f t="shared" si="33"/>
        <v>69</v>
      </c>
      <c r="X53" s="269" t="s">
        <v>82</v>
      </c>
      <c r="Y53" s="292" t="str">
        <f t="shared" si="21"/>
        <v>K.Řečice</v>
      </c>
      <c r="Z53" s="268">
        <f t="shared" si="22"/>
        <v>26</v>
      </c>
      <c r="AA53" s="268">
        <f t="shared" si="23"/>
        <v>8</v>
      </c>
      <c r="AB53" s="268">
        <f t="shared" si="24"/>
        <v>3</v>
      </c>
      <c r="AC53" s="268">
        <f t="shared" si="25"/>
        <v>15</v>
      </c>
      <c r="AD53" s="268" t="str">
        <f t="shared" si="26"/>
        <v>56:69</v>
      </c>
      <c r="AE53" s="268">
        <f t="shared" si="27"/>
        <v>27</v>
      </c>
      <c r="AF53" s="268">
        <f t="shared" si="28"/>
        <v>-12</v>
      </c>
      <c r="AG53" s="198"/>
      <c r="AH53" s="273" t="str">
        <f t="shared" si="29"/>
        <v>56</v>
      </c>
      <c r="AI53" s="271" t="str">
        <f t="shared" si="30"/>
        <v>69</v>
      </c>
      <c r="AJ53" s="30"/>
      <c r="AK53" s="273">
        <v>11</v>
      </c>
      <c r="AL53" s="273">
        <f t="shared" si="31"/>
        <v>11</v>
      </c>
      <c r="AM53" s="273">
        <f t="shared" si="34"/>
        <v>0</v>
      </c>
      <c r="AN53" s="370"/>
      <c r="AO53" s="370"/>
      <c r="AP53" s="595"/>
      <c r="AQ53" s="595"/>
      <c r="AR53" s="595"/>
      <c r="AS53" s="595"/>
      <c r="AT53" s="595"/>
      <c r="AU53" s="595"/>
      <c r="AV53" s="595"/>
      <c r="AW53" s="595"/>
    </row>
    <row r="54" spans="1:49" s="161" customFormat="1" ht="15" x14ac:dyDescent="0.25">
      <c r="A54" s="932" t="s">
        <v>84</v>
      </c>
      <c r="B54" s="933" t="s">
        <v>142</v>
      </c>
      <c r="C54" s="934">
        <v>26</v>
      </c>
      <c r="D54" s="934">
        <v>7</v>
      </c>
      <c r="E54" s="934">
        <v>5</v>
      </c>
      <c r="F54" s="934">
        <v>14</v>
      </c>
      <c r="G54" s="934" t="s">
        <v>1388</v>
      </c>
      <c r="H54" s="934">
        <v>26</v>
      </c>
      <c r="I54" s="935">
        <v>-13</v>
      </c>
      <c r="J54" s="940" t="s">
        <v>1415</v>
      </c>
      <c r="L54" s="269">
        <v>112</v>
      </c>
      <c r="M54" s="264" t="str">
        <f t="shared" si="14"/>
        <v>Slavonice</v>
      </c>
      <c r="N54" s="269">
        <f t="shared" si="12"/>
        <v>26</v>
      </c>
      <c r="O54" s="269">
        <f t="shared" si="15"/>
        <v>7</v>
      </c>
      <c r="P54" s="269">
        <f t="shared" si="16"/>
        <v>5</v>
      </c>
      <c r="Q54" s="269">
        <f t="shared" si="17"/>
        <v>14</v>
      </c>
      <c r="R54" s="269" t="str">
        <f t="shared" si="18"/>
        <v>43:70</v>
      </c>
      <c r="S54" s="269">
        <f t="shared" si="19"/>
        <v>26</v>
      </c>
      <c r="T54" s="269">
        <f t="shared" si="20"/>
        <v>-13</v>
      </c>
      <c r="U54" s="30">
        <v>54</v>
      </c>
      <c r="V54" s="284" t="str">
        <f t="shared" si="32"/>
        <v>43</v>
      </c>
      <c r="W54" s="284" t="str">
        <f t="shared" si="33"/>
        <v>70</v>
      </c>
      <c r="X54" s="269" t="s">
        <v>83</v>
      </c>
      <c r="Y54" s="292" t="str">
        <f t="shared" si="21"/>
        <v>Suchdol</v>
      </c>
      <c r="Z54" s="268">
        <f t="shared" si="22"/>
        <v>26</v>
      </c>
      <c r="AA54" s="268">
        <f t="shared" si="23"/>
        <v>7</v>
      </c>
      <c r="AB54" s="268">
        <f t="shared" si="24"/>
        <v>6</v>
      </c>
      <c r="AC54" s="268">
        <f t="shared" si="25"/>
        <v>13</v>
      </c>
      <c r="AD54" s="268" t="str">
        <f t="shared" si="26"/>
        <v>38:57</v>
      </c>
      <c r="AE54" s="268">
        <f t="shared" si="27"/>
        <v>27</v>
      </c>
      <c r="AF54" s="268">
        <f t="shared" si="28"/>
        <v>-12</v>
      </c>
      <c r="AG54" s="198"/>
      <c r="AH54" s="273" t="str">
        <f t="shared" si="29"/>
        <v>38</v>
      </c>
      <c r="AI54" s="271" t="str">
        <f t="shared" si="30"/>
        <v>57</v>
      </c>
      <c r="AJ54" s="30"/>
      <c r="AK54" s="30">
        <v>12</v>
      </c>
      <c r="AL54" s="273">
        <f t="shared" si="31"/>
        <v>13</v>
      </c>
      <c r="AM54" s="273">
        <f t="shared" si="34"/>
        <v>1</v>
      </c>
      <c r="AN54" s="370"/>
      <c r="AO54" s="370"/>
      <c r="AP54" s="595"/>
      <c r="AQ54" s="595"/>
      <c r="AR54" s="595"/>
      <c r="AS54" s="595"/>
      <c r="AT54" s="595"/>
      <c r="AU54" s="595"/>
      <c r="AV54" s="595"/>
      <c r="AW54" s="595"/>
    </row>
    <row r="55" spans="1:49" s="161" customFormat="1" ht="15.75" thickBot="1" x14ac:dyDescent="0.3">
      <c r="A55" s="936" t="s">
        <v>85</v>
      </c>
      <c r="B55" s="937" t="s">
        <v>477</v>
      </c>
      <c r="C55" s="938">
        <v>26</v>
      </c>
      <c r="D55" s="938">
        <v>5</v>
      </c>
      <c r="E55" s="938">
        <v>6</v>
      </c>
      <c r="F55" s="938">
        <v>15</v>
      </c>
      <c r="G55" s="938" t="s">
        <v>1389</v>
      </c>
      <c r="H55" s="938">
        <v>21</v>
      </c>
      <c r="I55" s="939">
        <v>-18</v>
      </c>
      <c r="J55" s="940" t="s">
        <v>1415</v>
      </c>
      <c r="L55" s="269">
        <v>113</v>
      </c>
      <c r="M55" s="264" t="str">
        <f t="shared" si="14"/>
        <v>Suchdol</v>
      </c>
      <c r="N55" s="269">
        <f t="shared" si="12"/>
        <v>26</v>
      </c>
      <c r="O55" s="269">
        <f t="shared" si="15"/>
        <v>7</v>
      </c>
      <c r="P55" s="269">
        <f t="shared" si="16"/>
        <v>6</v>
      </c>
      <c r="Q55" s="269">
        <f t="shared" si="17"/>
        <v>13</v>
      </c>
      <c r="R55" s="269" t="str">
        <f t="shared" si="18"/>
        <v>38:57</v>
      </c>
      <c r="S55" s="269">
        <f t="shared" si="19"/>
        <v>27</v>
      </c>
      <c r="T55" s="269">
        <f t="shared" si="20"/>
        <v>-12</v>
      </c>
      <c r="U55" s="273">
        <v>55</v>
      </c>
      <c r="V55" s="284" t="str">
        <f t="shared" si="32"/>
        <v>38</v>
      </c>
      <c r="W55" s="284" t="str">
        <f t="shared" si="33"/>
        <v>57</v>
      </c>
      <c r="X55" s="269" t="s">
        <v>84</v>
      </c>
      <c r="Y55" s="292" t="str">
        <f t="shared" si="21"/>
        <v>Slavonice</v>
      </c>
      <c r="Z55" s="268">
        <f t="shared" si="22"/>
        <v>26</v>
      </c>
      <c r="AA55" s="268">
        <f t="shared" si="23"/>
        <v>7</v>
      </c>
      <c r="AB55" s="268">
        <f t="shared" si="24"/>
        <v>5</v>
      </c>
      <c r="AC55" s="268">
        <f t="shared" si="25"/>
        <v>14</v>
      </c>
      <c r="AD55" s="268" t="str">
        <f t="shared" si="26"/>
        <v>43:70</v>
      </c>
      <c r="AE55" s="268">
        <f t="shared" si="27"/>
        <v>26</v>
      </c>
      <c r="AF55" s="268">
        <f t="shared" si="28"/>
        <v>-13</v>
      </c>
      <c r="AG55" s="198"/>
      <c r="AH55" s="273" t="str">
        <f t="shared" si="29"/>
        <v>43</v>
      </c>
      <c r="AI55" s="271" t="str">
        <f t="shared" si="30"/>
        <v>70</v>
      </c>
      <c r="AJ55" s="30"/>
      <c r="AK55" s="273">
        <v>13</v>
      </c>
      <c r="AL55" s="273">
        <f t="shared" si="31"/>
        <v>12</v>
      </c>
      <c r="AM55" s="273">
        <f t="shared" si="34"/>
        <v>-1</v>
      </c>
      <c r="AN55" s="370"/>
      <c r="AO55" s="370"/>
      <c r="AP55" s="595"/>
      <c r="AQ55" s="595"/>
      <c r="AR55" s="595"/>
      <c r="AS55" s="595"/>
      <c r="AT55" s="595"/>
      <c r="AU55" s="595"/>
      <c r="AV55" s="595"/>
      <c r="AW55" s="595"/>
    </row>
    <row r="56" spans="1:49" s="159" customFormat="1" x14ac:dyDescent="0.2">
      <c r="A56" s="290"/>
      <c r="B56" s="290"/>
      <c r="C56" s="290"/>
      <c r="D56" s="290"/>
      <c r="E56" s="290"/>
      <c r="F56" s="290"/>
      <c r="G56" s="414"/>
      <c r="H56" s="290"/>
      <c r="I56" s="290"/>
      <c r="J56" s="296"/>
      <c r="L56" s="269">
        <v>114</v>
      </c>
      <c r="M56" s="264" t="str">
        <f t="shared" si="14"/>
        <v>Soběslav"B</v>
      </c>
      <c r="N56" s="269">
        <f t="shared" si="12"/>
        <v>26</v>
      </c>
      <c r="O56" s="269">
        <f t="shared" si="15"/>
        <v>5</v>
      </c>
      <c r="P56" s="269">
        <f t="shared" si="16"/>
        <v>6</v>
      </c>
      <c r="Q56" s="269">
        <f t="shared" si="17"/>
        <v>15</v>
      </c>
      <c r="R56" s="269" t="str">
        <f t="shared" si="18"/>
        <v>35:70</v>
      </c>
      <c r="S56" s="269">
        <f t="shared" si="19"/>
        <v>21</v>
      </c>
      <c r="T56" s="269">
        <f t="shared" si="20"/>
        <v>-18</v>
      </c>
      <c r="U56" s="30">
        <v>56</v>
      </c>
      <c r="V56" s="284" t="str">
        <f t="shared" si="32"/>
        <v>35</v>
      </c>
      <c r="W56" s="284" t="str">
        <f t="shared" si="33"/>
        <v>70</v>
      </c>
      <c r="X56" s="269" t="s">
        <v>85</v>
      </c>
      <c r="Y56" s="292" t="str">
        <f t="shared" si="21"/>
        <v>Soběslav"B</v>
      </c>
      <c r="Z56" s="268">
        <f t="shared" si="22"/>
        <v>26</v>
      </c>
      <c r="AA56" s="268">
        <f t="shared" si="23"/>
        <v>5</v>
      </c>
      <c r="AB56" s="268">
        <f t="shared" si="24"/>
        <v>6</v>
      </c>
      <c r="AC56" s="268">
        <f t="shared" si="25"/>
        <v>15</v>
      </c>
      <c r="AD56" s="268" t="str">
        <f t="shared" si="26"/>
        <v>35:70</v>
      </c>
      <c r="AE56" s="268">
        <f t="shared" si="27"/>
        <v>21</v>
      </c>
      <c r="AF56" s="268">
        <f t="shared" si="28"/>
        <v>-18</v>
      </c>
      <c r="AG56" s="198"/>
      <c r="AH56" s="273" t="str">
        <f t="shared" si="29"/>
        <v>35</v>
      </c>
      <c r="AI56" s="271" t="str">
        <f t="shared" si="30"/>
        <v>70</v>
      </c>
      <c r="AJ56" s="30"/>
      <c r="AK56" s="30">
        <v>14</v>
      </c>
      <c r="AL56" s="273">
        <f t="shared" si="31"/>
        <v>14</v>
      </c>
      <c r="AM56" s="273">
        <f t="shared" si="34"/>
        <v>0</v>
      </c>
      <c r="AN56" s="370"/>
      <c r="AO56" s="370"/>
      <c r="AP56" s="595"/>
      <c r="AQ56" s="595"/>
      <c r="AR56" s="595"/>
      <c r="AS56" s="595"/>
      <c r="AT56" s="595"/>
      <c r="AU56" s="595"/>
      <c r="AV56" s="595"/>
      <c r="AW56" s="595"/>
    </row>
    <row r="57" spans="1:49" x14ac:dyDescent="0.2">
      <c r="A57" s="128"/>
      <c r="B57" s="128"/>
      <c r="C57" s="128"/>
      <c r="D57" s="128"/>
      <c r="E57" s="128"/>
      <c r="F57" s="128"/>
      <c r="G57" s="128"/>
      <c r="H57" s="128"/>
      <c r="I57" s="128"/>
      <c r="J57" s="296"/>
      <c r="AI57" s="274"/>
    </row>
    <row r="58" spans="1:49" ht="15" thickBot="1" x14ac:dyDescent="0.25">
      <c r="A58" s="722" t="s">
        <v>137</v>
      </c>
      <c r="B58" s="722"/>
      <c r="C58" s="711"/>
      <c r="D58" s="711"/>
      <c r="E58" s="711"/>
      <c r="F58" s="711"/>
      <c r="G58" s="711"/>
      <c r="H58" s="711"/>
      <c r="I58" s="128"/>
      <c r="J58" s="296"/>
      <c r="M58" s="30">
        <v>1</v>
      </c>
      <c r="N58" s="30">
        <v>2</v>
      </c>
      <c r="O58" s="30">
        <v>3</v>
      </c>
      <c r="P58" s="30">
        <v>4</v>
      </c>
      <c r="Q58" s="30">
        <v>5</v>
      </c>
      <c r="R58" s="30">
        <v>6</v>
      </c>
      <c r="S58" s="30">
        <v>7</v>
      </c>
      <c r="T58" s="30">
        <v>8</v>
      </c>
      <c r="U58" s="30">
        <v>9</v>
      </c>
      <c r="V58" s="30">
        <v>10</v>
      </c>
      <c r="W58" s="30">
        <v>11</v>
      </c>
      <c r="X58" s="30">
        <v>12</v>
      </c>
      <c r="Y58" s="30">
        <v>13</v>
      </c>
      <c r="Z58" s="30">
        <v>14</v>
      </c>
      <c r="AA58" s="30">
        <v>15</v>
      </c>
      <c r="AB58" s="30">
        <v>16</v>
      </c>
      <c r="AC58" s="30">
        <v>17</v>
      </c>
      <c r="AD58" s="30">
        <v>18</v>
      </c>
      <c r="AE58" s="30">
        <v>19</v>
      </c>
      <c r="AF58" s="30">
        <v>20</v>
      </c>
      <c r="AG58" s="30">
        <v>21</v>
      </c>
      <c r="AH58" s="30">
        <v>22</v>
      </c>
      <c r="AI58" s="30">
        <v>23</v>
      </c>
      <c r="AJ58" s="30">
        <v>24</v>
      </c>
      <c r="AK58" s="30">
        <v>25</v>
      </c>
      <c r="AL58" s="30">
        <v>26</v>
      </c>
      <c r="AM58" s="30">
        <v>27</v>
      </c>
    </row>
    <row r="59" spans="1:49" ht="15.75" thickBot="1" x14ac:dyDescent="0.3">
      <c r="A59" s="712" t="s">
        <v>138</v>
      </c>
      <c r="B59" s="713" t="s">
        <v>73</v>
      </c>
      <c r="C59" s="713" t="s">
        <v>139</v>
      </c>
      <c r="D59" s="713" t="s">
        <v>37</v>
      </c>
      <c r="E59" s="713">
        <v>0</v>
      </c>
      <c r="F59" s="713" t="s">
        <v>140</v>
      </c>
      <c r="G59" s="714" t="s">
        <v>89</v>
      </c>
      <c r="H59" s="715" t="s">
        <v>8</v>
      </c>
      <c r="I59" s="375"/>
      <c r="J59" s="376"/>
      <c r="K59" s="377"/>
      <c r="L59" s="378"/>
      <c r="M59" s="379"/>
      <c r="N59" s="92"/>
      <c r="O59" s="92"/>
      <c r="P59" s="92"/>
      <c r="Q59" s="92"/>
      <c r="R59" s="92"/>
      <c r="S59" s="92"/>
      <c r="T59" s="92"/>
      <c r="U59" s="92"/>
      <c r="V59" s="380"/>
      <c r="W59" s="380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M59" s="92"/>
      <c r="AN59" s="381"/>
      <c r="AO59" s="381"/>
      <c r="AP59" s="367"/>
    </row>
    <row r="60" spans="1:49" ht="15.75" thickTop="1" x14ac:dyDescent="0.25">
      <c r="A60" s="840" t="s">
        <v>70</v>
      </c>
      <c r="B60" s="716" t="s">
        <v>675</v>
      </c>
      <c r="C60" s="717">
        <v>13</v>
      </c>
      <c r="D60" s="717">
        <v>9</v>
      </c>
      <c r="E60" s="717">
        <v>3</v>
      </c>
      <c r="F60" s="717">
        <v>1</v>
      </c>
      <c r="G60" s="717" t="s">
        <v>1390</v>
      </c>
      <c r="H60" s="718">
        <v>30</v>
      </c>
      <c r="I60" s="375"/>
      <c r="J60" s="376"/>
      <c r="K60" s="377"/>
      <c r="L60" s="378"/>
      <c r="M60" s="379"/>
      <c r="N60" s="92"/>
      <c r="O60" s="92"/>
      <c r="P60" s="92"/>
      <c r="Q60" s="92"/>
      <c r="R60" s="92"/>
      <c r="S60" s="92"/>
      <c r="T60" s="92"/>
      <c r="U60" s="92"/>
      <c r="V60" s="380"/>
      <c r="W60" s="380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M60" s="92"/>
      <c r="AN60" s="381"/>
      <c r="AO60" s="381"/>
      <c r="AP60" s="367"/>
    </row>
    <row r="61" spans="1:49" ht="15" x14ac:dyDescent="0.25">
      <c r="A61" s="840" t="s">
        <v>71</v>
      </c>
      <c r="B61" s="716" t="s">
        <v>439</v>
      </c>
      <c r="C61" s="717">
        <v>13</v>
      </c>
      <c r="D61" s="717">
        <v>9</v>
      </c>
      <c r="E61" s="717">
        <v>3</v>
      </c>
      <c r="F61" s="717">
        <v>1</v>
      </c>
      <c r="G61" s="717" t="s">
        <v>1114</v>
      </c>
      <c r="H61" s="718">
        <v>30</v>
      </c>
      <c r="I61" s="382"/>
      <c r="J61" s="376"/>
      <c r="K61" s="377"/>
      <c r="L61" s="378"/>
      <c r="M61" s="379"/>
      <c r="N61" s="92"/>
      <c r="O61" s="92"/>
      <c r="P61" s="92"/>
      <c r="Q61" s="92"/>
      <c r="R61" s="92"/>
      <c r="S61" s="92"/>
      <c r="T61" s="92"/>
      <c r="U61" s="92"/>
      <c r="V61" s="380"/>
      <c r="W61" s="380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M61" s="92"/>
      <c r="AN61" s="381"/>
      <c r="AO61" s="381"/>
      <c r="AP61" s="367"/>
    </row>
    <row r="62" spans="1:49" s="161" customFormat="1" ht="15" x14ac:dyDescent="0.25">
      <c r="A62" s="840" t="s">
        <v>72</v>
      </c>
      <c r="B62" s="716" t="s">
        <v>443</v>
      </c>
      <c r="C62" s="717">
        <v>13</v>
      </c>
      <c r="D62" s="717">
        <v>9</v>
      </c>
      <c r="E62" s="717">
        <v>2</v>
      </c>
      <c r="F62" s="717">
        <v>2</v>
      </c>
      <c r="G62" s="717" t="s">
        <v>1350</v>
      </c>
      <c r="H62" s="718">
        <v>29</v>
      </c>
      <c r="I62" s="375"/>
      <c r="J62" s="406"/>
      <c r="K62" s="377"/>
      <c r="L62" s="378"/>
      <c r="M62" s="383"/>
      <c r="V62" s="384"/>
      <c r="W62" s="384"/>
      <c r="AN62" s="385"/>
      <c r="AO62" s="385"/>
      <c r="AP62" s="366"/>
    </row>
    <row r="63" spans="1:49" ht="15" x14ac:dyDescent="0.25">
      <c r="A63" s="840" t="s">
        <v>75</v>
      </c>
      <c r="B63" s="716" t="s">
        <v>446</v>
      </c>
      <c r="C63" s="717">
        <v>13</v>
      </c>
      <c r="D63" s="717">
        <v>9</v>
      </c>
      <c r="E63" s="717">
        <v>1</v>
      </c>
      <c r="F63" s="717">
        <v>3</v>
      </c>
      <c r="G63" s="717" t="s">
        <v>1391</v>
      </c>
      <c r="H63" s="718">
        <v>28</v>
      </c>
      <c r="I63" s="375"/>
      <c r="J63" s="376"/>
      <c r="K63" s="377"/>
      <c r="L63" s="378"/>
      <c r="M63" s="379"/>
      <c r="N63" s="92"/>
      <c r="O63" s="92"/>
      <c r="P63" s="92"/>
      <c r="Q63" s="92"/>
      <c r="R63" s="92"/>
      <c r="S63" s="92"/>
      <c r="T63" s="92"/>
      <c r="U63" s="92"/>
      <c r="V63" s="380"/>
      <c r="W63" s="380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M63" s="92"/>
      <c r="AN63" s="381"/>
      <c r="AO63" s="381"/>
      <c r="AP63" s="367"/>
    </row>
    <row r="64" spans="1:49" ht="15" x14ac:dyDescent="0.25">
      <c r="A64" s="840" t="s">
        <v>76</v>
      </c>
      <c r="B64" s="716" t="s">
        <v>442</v>
      </c>
      <c r="C64" s="717">
        <v>13</v>
      </c>
      <c r="D64" s="717">
        <v>8</v>
      </c>
      <c r="E64" s="717">
        <v>3</v>
      </c>
      <c r="F64" s="717">
        <v>2</v>
      </c>
      <c r="G64" s="717" t="s">
        <v>1351</v>
      </c>
      <c r="H64" s="718">
        <v>27</v>
      </c>
      <c r="I64" s="375"/>
      <c r="J64" s="376"/>
      <c r="K64" s="377"/>
      <c r="L64" s="378"/>
      <c r="M64" s="379"/>
      <c r="N64" s="92"/>
      <c r="O64" s="92"/>
      <c r="P64" s="92"/>
      <c r="Q64" s="92"/>
      <c r="R64" s="92"/>
      <c r="S64" s="92"/>
      <c r="T64" s="92"/>
      <c r="U64" s="92"/>
      <c r="V64" s="380"/>
      <c r="W64" s="380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M64" s="92"/>
      <c r="AN64" s="381"/>
      <c r="AO64" s="381"/>
      <c r="AP64" s="367"/>
    </row>
    <row r="65" spans="1:42" ht="15" x14ac:dyDescent="0.25">
      <c r="A65" s="904" t="s">
        <v>77</v>
      </c>
      <c r="B65" s="905" t="s">
        <v>143</v>
      </c>
      <c r="C65" s="906">
        <v>13</v>
      </c>
      <c r="D65" s="906">
        <v>8</v>
      </c>
      <c r="E65" s="906">
        <v>3</v>
      </c>
      <c r="F65" s="906">
        <v>2</v>
      </c>
      <c r="G65" s="906" t="s">
        <v>1392</v>
      </c>
      <c r="H65" s="907">
        <v>27</v>
      </c>
      <c r="I65" s="375"/>
      <c r="J65" s="376"/>
      <c r="K65" s="377"/>
      <c r="L65" s="378"/>
      <c r="M65" s="379"/>
      <c r="N65" s="92"/>
      <c r="O65" s="92"/>
      <c r="P65" s="92"/>
      <c r="Q65" s="92"/>
      <c r="R65" s="92"/>
      <c r="S65" s="92"/>
      <c r="T65" s="92"/>
      <c r="U65" s="92"/>
      <c r="V65" s="380"/>
      <c r="W65" s="380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M65" s="92"/>
      <c r="AN65" s="381"/>
      <c r="AO65" s="381"/>
      <c r="AP65" s="367"/>
    </row>
    <row r="66" spans="1:42" ht="15" x14ac:dyDescent="0.25">
      <c r="A66" s="840" t="s">
        <v>78</v>
      </c>
      <c r="B66" s="716" t="s">
        <v>161</v>
      </c>
      <c r="C66" s="717">
        <v>13</v>
      </c>
      <c r="D66" s="717">
        <v>8</v>
      </c>
      <c r="E66" s="717">
        <v>2</v>
      </c>
      <c r="F66" s="717">
        <v>3</v>
      </c>
      <c r="G66" s="717" t="s">
        <v>1352</v>
      </c>
      <c r="H66" s="718">
        <v>26</v>
      </c>
      <c r="I66" s="375"/>
      <c r="J66" s="376"/>
      <c r="K66" s="377"/>
      <c r="L66" s="378"/>
      <c r="M66" s="379"/>
      <c r="N66" s="92"/>
      <c r="O66" s="92"/>
      <c r="P66" s="92"/>
      <c r="Q66" s="92"/>
      <c r="R66" s="92"/>
      <c r="S66" s="92"/>
      <c r="T66" s="92"/>
      <c r="U66" s="92"/>
      <c r="V66" s="380"/>
      <c r="W66" s="380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M66" s="92"/>
      <c r="AN66" s="381"/>
      <c r="AO66" s="381"/>
      <c r="AP66" s="367"/>
    </row>
    <row r="67" spans="1:42" ht="15" x14ac:dyDescent="0.25">
      <c r="A67" s="840" t="s">
        <v>79</v>
      </c>
      <c r="B67" s="716" t="s">
        <v>145</v>
      </c>
      <c r="C67" s="717">
        <v>13</v>
      </c>
      <c r="D67" s="717">
        <v>7</v>
      </c>
      <c r="E67" s="717">
        <v>2</v>
      </c>
      <c r="F67" s="717">
        <v>4</v>
      </c>
      <c r="G67" s="717" t="s">
        <v>592</v>
      </c>
      <c r="H67" s="718">
        <v>23</v>
      </c>
      <c r="I67" s="375"/>
      <c r="J67" s="376"/>
      <c r="K67" s="377"/>
      <c r="L67" s="378"/>
      <c r="M67" s="379"/>
      <c r="N67" s="92"/>
      <c r="O67" s="92"/>
      <c r="P67" s="92"/>
      <c r="Q67" s="92"/>
      <c r="R67" s="92"/>
      <c r="S67" s="92"/>
      <c r="T67" s="92"/>
      <c r="U67" s="92"/>
      <c r="V67" s="380"/>
      <c r="W67" s="380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M67" s="92"/>
      <c r="AN67" s="381"/>
      <c r="AO67" s="381"/>
      <c r="AP67" s="367"/>
    </row>
    <row r="68" spans="1:42" ht="15" x14ac:dyDescent="0.25">
      <c r="A68" s="840" t="s">
        <v>80</v>
      </c>
      <c r="B68" s="716" t="s">
        <v>142</v>
      </c>
      <c r="C68" s="717">
        <v>13</v>
      </c>
      <c r="D68" s="717">
        <v>6</v>
      </c>
      <c r="E68" s="717">
        <v>2</v>
      </c>
      <c r="F68" s="717">
        <v>5</v>
      </c>
      <c r="G68" s="717" t="s">
        <v>1393</v>
      </c>
      <c r="H68" s="718">
        <v>20</v>
      </c>
      <c r="I68" s="375"/>
      <c r="J68" s="376"/>
      <c r="K68" s="377"/>
      <c r="L68" s="378"/>
      <c r="M68" s="379"/>
      <c r="N68" s="92"/>
      <c r="O68" s="92"/>
      <c r="P68" s="92"/>
      <c r="Q68" s="92"/>
      <c r="R68" s="92"/>
      <c r="S68" s="92"/>
      <c r="T68" s="92"/>
      <c r="U68" s="92"/>
      <c r="V68" s="380"/>
      <c r="W68" s="380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M68" s="92"/>
      <c r="AN68" s="381"/>
      <c r="AO68" s="381"/>
      <c r="AP68" s="367"/>
    </row>
    <row r="69" spans="1:42" s="527" customFormat="1" ht="15" x14ac:dyDescent="0.25">
      <c r="A69" s="840" t="s">
        <v>81</v>
      </c>
      <c r="B69" s="716" t="s">
        <v>674</v>
      </c>
      <c r="C69" s="717">
        <v>13</v>
      </c>
      <c r="D69" s="717">
        <v>5</v>
      </c>
      <c r="E69" s="717">
        <v>4</v>
      </c>
      <c r="F69" s="717">
        <v>4</v>
      </c>
      <c r="G69" s="717" t="s">
        <v>1353</v>
      </c>
      <c r="H69" s="718">
        <v>19</v>
      </c>
      <c r="I69" s="525"/>
      <c r="J69" s="526"/>
      <c r="L69" s="526"/>
      <c r="M69" s="528"/>
      <c r="V69" s="529"/>
      <c r="W69" s="529"/>
      <c r="AN69" s="530"/>
      <c r="AO69" s="530"/>
      <c r="AP69" s="531"/>
    </row>
    <row r="70" spans="1:42" s="377" customFormat="1" ht="15" x14ac:dyDescent="0.25">
      <c r="A70" s="840" t="s">
        <v>82</v>
      </c>
      <c r="B70" s="716" t="s">
        <v>440</v>
      </c>
      <c r="C70" s="717">
        <v>13</v>
      </c>
      <c r="D70" s="717">
        <v>4</v>
      </c>
      <c r="E70" s="717">
        <v>7</v>
      </c>
      <c r="F70" s="717">
        <v>2</v>
      </c>
      <c r="G70" s="717" t="s">
        <v>492</v>
      </c>
      <c r="H70" s="718">
        <v>19</v>
      </c>
      <c r="I70" s="375"/>
      <c r="J70" s="376"/>
      <c r="L70" s="378"/>
      <c r="M70" s="378"/>
      <c r="V70" s="386"/>
      <c r="W70" s="386"/>
      <c r="AN70" s="387"/>
      <c r="AO70" s="387"/>
      <c r="AP70" s="388"/>
    </row>
    <row r="71" spans="1:42" ht="15" x14ac:dyDescent="0.25">
      <c r="A71" s="840" t="s">
        <v>83</v>
      </c>
      <c r="B71" s="716" t="s">
        <v>447</v>
      </c>
      <c r="C71" s="717">
        <v>13</v>
      </c>
      <c r="D71" s="717">
        <v>5</v>
      </c>
      <c r="E71" s="717">
        <v>3</v>
      </c>
      <c r="F71" s="717">
        <v>5</v>
      </c>
      <c r="G71" s="717" t="s">
        <v>492</v>
      </c>
      <c r="H71" s="718">
        <v>18</v>
      </c>
      <c r="I71" s="174"/>
      <c r="J71" s="175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380"/>
      <c r="W71" s="380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M71" s="92"/>
      <c r="AN71" s="381"/>
      <c r="AO71" s="381"/>
      <c r="AP71" s="367"/>
    </row>
    <row r="72" spans="1:42" ht="15" x14ac:dyDescent="0.25">
      <c r="A72" s="840" t="s">
        <v>84</v>
      </c>
      <c r="B72" s="716" t="s">
        <v>141</v>
      </c>
      <c r="C72" s="717">
        <v>13</v>
      </c>
      <c r="D72" s="717">
        <v>5</v>
      </c>
      <c r="E72" s="717">
        <v>2</v>
      </c>
      <c r="F72" s="717">
        <v>6</v>
      </c>
      <c r="G72" s="717" t="s">
        <v>1394</v>
      </c>
      <c r="H72" s="718">
        <v>17</v>
      </c>
      <c r="I72" s="176"/>
      <c r="J72" s="175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380"/>
      <c r="W72" s="380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M72" s="92"/>
      <c r="AN72" s="381"/>
      <c r="AO72" s="381"/>
      <c r="AP72" s="367"/>
    </row>
    <row r="73" spans="1:42" ht="15.75" thickBot="1" x14ac:dyDescent="0.3">
      <c r="A73" s="841" t="s">
        <v>85</v>
      </c>
      <c r="B73" s="719" t="s">
        <v>477</v>
      </c>
      <c r="C73" s="720">
        <v>13</v>
      </c>
      <c r="D73" s="720">
        <v>4</v>
      </c>
      <c r="E73" s="720">
        <v>3</v>
      </c>
      <c r="F73" s="720">
        <v>6</v>
      </c>
      <c r="G73" s="720" t="s">
        <v>1359</v>
      </c>
      <c r="H73" s="721">
        <v>15</v>
      </c>
      <c r="I73" s="176"/>
      <c r="J73" s="175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380"/>
      <c r="W73" s="380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M73" s="92"/>
      <c r="AN73" s="381"/>
      <c r="AO73" s="381"/>
      <c r="AP73" s="367"/>
    </row>
    <row r="74" spans="1:42" ht="14.25" x14ac:dyDescent="0.2">
      <c r="A74" s="418"/>
      <c r="B74" s="418"/>
      <c r="C74" s="419"/>
      <c r="D74" s="419"/>
      <c r="E74" s="419"/>
      <c r="F74" s="419"/>
      <c r="G74" s="419"/>
      <c r="H74" s="419"/>
      <c r="I74" s="176"/>
      <c r="J74" s="296"/>
    </row>
    <row r="75" spans="1:42" ht="15" thickBot="1" x14ac:dyDescent="0.25">
      <c r="A75" s="735" t="s">
        <v>146</v>
      </c>
      <c r="B75" s="723"/>
      <c r="C75" s="724"/>
      <c r="D75" s="724"/>
      <c r="E75" s="724"/>
      <c r="F75" s="724"/>
      <c r="G75" s="724"/>
      <c r="H75" s="724"/>
      <c r="I75" s="176"/>
      <c r="J75" s="296"/>
    </row>
    <row r="76" spans="1:42" ht="15.75" thickBot="1" x14ac:dyDescent="0.3">
      <c r="A76" s="725" t="s">
        <v>138</v>
      </c>
      <c r="B76" s="726" t="s">
        <v>73</v>
      </c>
      <c r="C76" s="727" t="s">
        <v>139</v>
      </c>
      <c r="D76" s="727" t="s">
        <v>37</v>
      </c>
      <c r="E76" s="727">
        <v>0</v>
      </c>
      <c r="F76" s="727" t="s">
        <v>140</v>
      </c>
      <c r="G76" s="727" t="s">
        <v>89</v>
      </c>
      <c r="H76" s="728" t="s">
        <v>8</v>
      </c>
      <c r="I76" s="176"/>
      <c r="J76" s="296"/>
    </row>
    <row r="77" spans="1:42" s="159" customFormat="1" ht="15.75" thickTop="1" x14ac:dyDescent="0.25">
      <c r="A77" s="842" t="s">
        <v>70</v>
      </c>
      <c r="B77" s="729" t="s">
        <v>675</v>
      </c>
      <c r="C77" s="730">
        <v>13</v>
      </c>
      <c r="D77" s="730">
        <v>8</v>
      </c>
      <c r="E77" s="730">
        <v>3</v>
      </c>
      <c r="F77" s="730">
        <v>2</v>
      </c>
      <c r="G77" s="836" t="s">
        <v>1333</v>
      </c>
      <c r="H77" s="731">
        <v>27</v>
      </c>
      <c r="I77" s="177"/>
      <c r="J77" s="296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43"/>
      <c r="W77" s="43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M77" s="30"/>
      <c r="AN77" s="370"/>
      <c r="AO77" s="370"/>
      <c r="AP77" s="87"/>
    </row>
    <row r="78" spans="1:42" ht="15" x14ac:dyDescent="0.25">
      <c r="A78" s="843" t="s">
        <v>71</v>
      </c>
      <c r="B78" s="729" t="s">
        <v>439</v>
      </c>
      <c r="C78" s="730">
        <v>13</v>
      </c>
      <c r="D78" s="730">
        <v>7</v>
      </c>
      <c r="E78" s="730">
        <v>3</v>
      </c>
      <c r="F78" s="730">
        <v>3</v>
      </c>
      <c r="G78" s="730" t="s">
        <v>1354</v>
      </c>
      <c r="H78" s="731">
        <v>24</v>
      </c>
      <c r="I78" s="176"/>
      <c r="J78" s="296"/>
    </row>
    <row r="79" spans="1:42" ht="15" x14ac:dyDescent="0.25">
      <c r="A79" s="843" t="s">
        <v>72</v>
      </c>
      <c r="B79" s="729" t="s">
        <v>442</v>
      </c>
      <c r="C79" s="730">
        <v>13</v>
      </c>
      <c r="D79" s="730">
        <v>5</v>
      </c>
      <c r="E79" s="730">
        <v>4</v>
      </c>
      <c r="F79" s="730">
        <v>4</v>
      </c>
      <c r="G79" s="730" t="s">
        <v>1395</v>
      </c>
      <c r="H79" s="731">
        <v>19</v>
      </c>
      <c r="I79" s="176"/>
      <c r="J79" s="296"/>
    </row>
    <row r="80" spans="1:42" ht="15" x14ac:dyDescent="0.25">
      <c r="A80" s="843" t="s">
        <v>75</v>
      </c>
      <c r="B80" s="729" t="s">
        <v>161</v>
      </c>
      <c r="C80" s="730">
        <v>13</v>
      </c>
      <c r="D80" s="730">
        <v>5</v>
      </c>
      <c r="E80" s="730">
        <v>4</v>
      </c>
      <c r="F80" s="730">
        <v>4</v>
      </c>
      <c r="G80" s="730" t="s">
        <v>1396</v>
      </c>
      <c r="H80" s="731">
        <v>19</v>
      </c>
      <c r="I80" s="176"/>
      <c r="J80" s="296"/>
    </row>
    <row r="81" spans="1:42" ht="15" x14ac:dyDescent="0.25">
      <c r="A81" s="843" t="s">
        <v>76</v>
      </c>
      <c r="B81" s="729" t="s">
        <v>446</v>
      </c>
      <c r="C81" s="730">
        <v>13</v>
      </c>
      <c r="D81" s="730">
        <v>4</v>
      </c>
      <c r="E81" s="730">
        <v>2</v>
      </c>
      <c r="F81" s="730">
        <v>7</v>
      </c>
      <c r="G81" s="730" t="s">
        <v>1355</v>
      </c>
      <c r="H81" s="731">
        <v>14</v>
      </c>
      <c r="I81" s="176"/>
      <c r="J81" s="296"/>
    </row>
    <row r="82" spans="1:42" ht="15" x14ac:dyDescent="0.25">
      <c r="A82" s="843" t="s">
        <v>77</v>
      </c>
      <c r="B82" s="729" t="s">
        <v>674</v>
      </c>
      <c r="C82" s="730">
        <v>13</v>
      </c>
      <c r="D82" s="730">
        <v>3</v>
      </c>
      <c r="E82" s="730">
        <v>4</v>
      </c>
      <c r="F82" s="730">
        <v>6</v>
      </c>
      <c r="G82" s="730" t="s">
        <v>1397</v>
      </c>
      <c r="H82" s="731">
        <v>13</v>
      </c>
      <c r="I82" s="176"/>
      <c r="J82" s="296"/>
    </row>
    <row r="83" spans="1:42" ht="15" x14ac:dyDescent="0.25">
      <c r="A83" s="908" t="s">
        <v>78</v>
      </c>
      <c r="B83" s="909" t="s">
        <v>143</v>
      </c>
      <c r="C83" s="910">
        <v>13</v>
      </c>
      <c r="D83" s="910">
        <v>3</v>
      </c>
      <c r="E83" s="910">
        <v>2</v>
      </c>
      <c r="F83" s="910">
        <v>8</v>
      </c>
      <c r="G83" s="910" t="s">
        <v>1334</v>
      </c>
      <c r="H83" s="911">
        <v>11</v>
      </c>
      <c r="I83" s="176"/>
      <c r="J83" s="296"/>
    </row>
    <row r="84" spans="1:42" ht="15" x14ac:dyDescent="0.25">
      <c r="A84" s="843" t="s">
        <v>79</v>
      </c>
      <c r="B84" s="729" t="s">
        <v>141</v>
      </c>
      <c r="C84" s="730">
        <v>13</v>
      </c>
      <c r="D84" s="730">
        <v>2</v>
      </c>
      <c r="E84" s="730">
        <v>5</v>
      </c>
      <c r="F84" s="730">
        <v>6</v>
      </c>
      <c r="G84" s="730" t="s">
        <v>1398</v>
      </c>
      <c r="H84" s="731">
        <v>11</v>
      </c>
      <c r="I84" s="176"/>
      <c r="J84" s="296"/>
    </row>
    <row r="85" spans="1:42" ht="15" x14ac:dyDescent="0.25">
      <c r="A85" s="843" t="s">
        <v>80</v>
      </c>
      <c r="B85" s="729" t="s">
        <v>447</v>
      </c>
      <c r="C85" s="730">
        <v>13</v>
      </c>
      <c r="D85" s="730">
        <v>2</v>
      </c>
      <c r="E85" s="730">
        <v>3</v>
      </c>
      <c r="F85" s="730">
        <v>8</v>
      </c>
      <c r="G85" s="730" t="s">
        <v>1356</v>
      </c>
      <c r="H85" s="731">
        <v>9</v>
      </c>
      <c r="I85" s="176"/>
      <c r="J85" s="296"/>
    </row>
    <row r="86" spans="1:42" ht="15" x14ac:dyDescent="0.25">
      <c r="A86" s="843" t="s">
        <v>81</v>
      </c>
      <c r="B86" s="729" t="s">
        <v>440</v>
      </c>
      <c r="C86" s="730">
        <v>13</v>
      </c>
      <c r="D86" s="730">
        <v>2</v>
      </c>
      <c r="E86" s="730">
        <v>2</v>
      </c>
      <c r="F86" s="730">
        <v>9</v>
      </c>
      <c r="G86" s="730" t="s">
        <v>1399</v>
      </c>
      <c r="H86" s="731">
        <v>8</v>
      </c>
      <c r="I86" s="176"/>
      <c r="J86" s="296"/>
    </row>
    <row r="87" spans="1:42" ht="15" x14ac:dyDescent="0.25">
      <c r="A87" s="843" t="s">
        <v>82</v>
      </c>
      <c r="B87" s="729" t="s">
        <v>443</v>
      </c>
      <c r="C87" s="730">
        <v>13</v>
      </c>
      <c r="D87" s="730">
        <v>2</v>
      </c>
      <c r="E87" s="730">
        <v>1</v>
      </c>
      <c r="F87" s="730">
        <v>10</v>
      </c>
      <c r="G87" s="730" t="s">
        <v>1400</v>
      </c>
      <c r="H87" s="731">
        <v>7</v>
      </c>
      <c r="I87" s="175"/>
      <c r="J87" s="296"/>
    </row>
    <row r="88" spans="1:42" ht="15" x14ac:dyDescent="0.25">
      <c r="A88" s="843" t="s">
        <v>83</v>
      </c>
      <c r="B88" s="729" t="s">
        <v>142</v>
      </c>
      <c r="C88" s="730">
        <v>13</v>
      </c>
      <c r="D88" s="730">
        <v>1</v>
      </c>
      <c r="E88" s="730">
        <v>3</v>
      </c>
      <c r="F88" s="730">
        <v>9</v>
      </c>
      <c r="G88" s="730" t="s">
        <v>1357</v>
      </c>
      <c r="H88" s="731">
        <v>6</v>
      </c>
      <c r="I88" s="175"/>
      <c r="J88" s="296"/>
    </row>
    <row r="89" spans="1:42" ht="15" x14ac:dyDescent="0.25">
      <c r="A89" s="843" t="s">
        <v>84</v>
      </c>
      <c r="B89" s="729" t="s">
        <v>477</v>
      </c>
      <c r="C89" s="730">
        <v>13</v>
      </c>
      <c r="D89" s="730">
        <v>1</v>
      </c>
      <c r="E89" s="730">
        <v>3</v>
      </c>
      <c r="F89" s="730">
        <v>9</v>
      </c>
      <c r="G89" s="730" t="s">
        <v>1358</v>
      </c>
      <c r="H89" s="731">
        <v>6</v>
      </c>
    </row>
    <row r="90" spans="1:42" ht="15.75" thickBot="1" x14ac:dyDescent="0.3">
      <c r="A90" s="844" t="s">
        <v>85</v>
      </c>
      <c r="B90" s="732" t="s">
        <v>145</v>
      </c>
      <c r="C90" s="733">
        <v>13</v>
      </c>
      <c r="D90" s="733">
        <v>1</v>
      </c>
      <c r="E90" s="733">
        <v>1</v>
      </c>
      <c r="F90" s="733">
        <v>11</v>
      </c>
      <c r="G90" s="733" t="s">
        <v>1401</v>
      </c>
      <c r="H90" s="734">
        <v>4</v>
      </c>
    </row>
    <row r="92" spans="1:42" x14ac:dyDescent="0.2">
      <c r="B92" s="270"/>
      <c r="D92" s="30"/>
      <c r="E92" s="30"/>
      <c r="F92" s="30"/>
      <c r="G92" s="30"/>
      <c r="H92" s="30"/>
      <c r="I92" s="30"/>
      <c r="J92" s="30"/>
      <c r="K92" s="30"/>
      <c r="N92" s="43"/>
      <c r="O92" s="43"/>
      <c r="V92" s="30"/>
      <c r="W92" s="30"/>
      <c r="AD92" s="92"/>
      <c r="AF92" s="370"/>
      <c r="AG92" s="370"/>
      <c r="AH92" s="87"/>
      <c r="AI92" s="92"/>
      <c r="AJ92" s="92"/>
      <c r="AK92" s="92"/>
      <c r="AM92" s="92"/>
      <c r="AN92" s="92"/>
      <c r="AO92" s="92"/>
      <c r="AP92" s="92"/>
    </row>
    <row r="93" spans="1:42" x14ac:dyDescent="0.2">
      <c r="A93" s="397"/>
      <c r="B93" s="296"/>
      <c r="C93" s="397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398"/>
      <c r="O93" s="398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397"/>
      <c r="AE93" s="274"/>
      <c r="AF93" s="399"/>
      <c r="AG93" s="399"/>
      <c r="AH93" s="400"/>
      <c r="AI93" s="397"/>
      <c r="AJ93" s="92"/>
      <c r="AK93" s="92"/>
      <c r="AM93" s="92"/>
      <c r="AN93" s="92"/>
      <c r="AO93" s="92"/>
      <c r="AP93" s="92"/>
    </row>
    <row r="94" spans="1:42" x14ac:dyDescent="0.2">
      <c r="A94" s="401"/>
      <c r="B94" s="402"/>
      <c r="C94" s="397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398"/>
      <c r="O94" s="398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397"/>
      <c r="AE94" s="274"/>
      <c r="AF94" s="399"/>
      <c r="AG94" s="399"/>
      <c r="AH94" s="400"/>
      <c r="AI94" s="397"/>
      <c r="AJ94" s="92"/>
      <c r="AK94" s="92"/>
      <c r="AM94" s="92"/>
      <c r="AN94" s="92"/>
      <c r="AO94" s="92"/>
      <c r="AP94" s="92"/>
    </row>
    <row r="95" spans="1:42" x14ac:dyDescent="0.2">
      <c r="A95" s="401"/>
      <c r="B95" s="404"/>
      <c r="C95" s="397"/>
      <c r="D95" s="306"/>
      <c r="E95" s="274"/>
      <c r="F95" s="274"/>
      <c r="G95" s="274"/>
      <c r="H95" s="306"/>
      <c r="I95" s="274"/>
      <c r="J95" s="274"/>
      <c r="K95" s="274"/>
      <c r="L95" s="274"/>
      <c r="M95" s="274"/>
      <c r="N95" s="398"/>
      <c r="O95" s="398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397"/>
      <c r="AE95" s="274"/>
      <c r="AF95" s="399"/>
      <c r="AG95" s="399"/>
      <c r="AH95" s="400"/>
      <c r="AI95" s="397"/>
      <c r="AJ95" s="92"/>
      <c r="AK95" s="92"/>
      <c r="AM95" s="92"/>
      <c r="AN95" s="92"/>
      <c r="AO95" s="92"/>
      <c r="AP95" s="92"/>
    </row>
    <row r="96" spans="1:42" x14ac:dyDescent="0.2">
      <c r="A96" s="403"/>
      <c r="B96" s="402"/>
      <c r="C96" s="405"/>
      <c r="D96" s="274"/>
      <c r="E96" s="274"/>
      <c r="F96" s="274"/>
      <c r="G96" s="306"/>
      <c r="H96" s="306"/>
      <c r="I96" s="274"/>
      <c r="J96" s="274"/>
      <c r="K96" s="274"/>
      <c r="L96" s="274"/>
      <c r="M96" s="274"/>
      <c r="N96" s="398"/>
      <c r="O96" s="398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397"/>
      <c r="AE96" s="274"/>
      <c r="AF96" s="399"/>
      <c r="AG96" s="399"/>
      <c r="AH96" s="400"/>
      <c r="AI96" s="397"/>
      <c r="AJ96" s="92"/>
      <c r="AK96" s="92"/>
      <c r="AM96" s="92"/>
      <c r="AN96" s="92"/>
      <c r="AO96" s="92"/>
      <c r="AP96" s="92"/>
    </row>
    <row r="97" spans="1:42" x14ac:dyDescent="0.2">
      <c r="A97" s="401"/>
      <c r="B97" s="404"/>
      <c r="C97" s="397"/>
      <c r="D97" s="274"/>
      <c r="E97" s="274"/>
      <c r="F97" s="306"/>
      <c r="G97" s="274"/>
      <c r="H97" s="306"/>
      <c r="I97" s="274"/>
      <c r="J97" s="274"/>
      <c r="K97" s="274"/>
      <c r="L97" s="274"/>
      <c r="M97" s="274"/>
      <c r="N97" s="398"/>
      <c r="O97" s="398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397"/>
      <c r="AE97" s="274"/>
      <c r="AF97" s="399"/>
      <c r="AG97" s="399"/>
      <c r="AH97" s="400"/>
      <c r="AI97" s="397"/>
      <c r="AJ97" s="92"/>
      <c r="AK97" s="92"/>
      <c r="AM97" s="92"/>
      <c r="AN97" s="92"/>
      <c r="AO97" s="92"/>
      <c r="AP97" s="92"/>
    </row>
    <row r="98" spans="1:42" x14ac:dyDescent="0.2">
      <c r="A98" s="403"/>
      <c r="B98" s="402"/>
      <c r="C98" s="397"/>
      <c r="D98" s="274"/>
      <c r="E98" s="306"/>
      <c r="F98" s="274"/>
      <c r="G98" s="306"/>
      <c r="H98" s="306"/>
      <c r="I98" s="274"/>
      <c r="J98" s="274"/>
      <c r="K98" s="274"/>
      <c r="L98" s="274"/>
      <c r="M98" s="274"/>
      <c r="N98" s="398"/>
      <c r="O98" s="398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397"/>
      <c r="AE98" s="274"/>
      <c r="AF98" s="399"/>
      <c r="AG98" s="399"/>
      <c r="AH98" s="400"/>
      <c r="AI98" s="397"/>
      <c r="AJ98" s="92"/>
      <c r="AK98" s="92"/>
      <c r="AM98" s="92"/>
      <c r="AN98" s="92"/>
      <c r="AO98" s="92"/>
      <c r="AP98" s="92"/>
    </row>
    <row r="99" spans="1:42" x14ac:dyDescent="0.2">
      <c r="A99" s="401"/>
      <c r="B99" s="402"/>
      <c r="C99" s="397"/>
      <c r="D99" s="306"/>
      <c r="E99" s="274"/>
      <c r="F99" s="306"/>
      <c r="G99" s="274"/>
      <c r="H99" s="306"/>
      <c r="I99" s="274"/>
      <c r="J99" s="274"/>
      <c r="K99" s="274"/>
      <c r="L99" s="274"/>
      <c r="M99" s="274"/>
      <c r="N99" s="398"/>
      <c r="O99" s="398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397"/>
      <c r="AE99" s="274"/>
      <c r="AF99" s="399"/>
      <c r="AG99" s="399"/>
      <c r="AH99" s="400"/>
      <c r="AI99" s="397"/>
      <c r="AJ99" s="92"/>
      <c r="AK99" s="92"/>
      <c r="AM99" s="92"/>
      <c r="AN99" s="92"/>
      <c r="AO99" s="92"/>
      <c r="AP99" s="92"/>
    </row>
    <row r="100" spans="1:42" x14ac:dyDescent="0.2">
      <c r="A100" s="401"/>
      <c r="B100" s="402"/>
      <c r="C100" s="405"/>
      <c r="D100" s="274"/>
      <c r="E100" s="306"/>
      <c r="F100" s="274"/>
      <c r="G100" s="306"/>
      <c r="H100" s="306"/>
      <c r="I100" s="274"/>
      <c r="J100" s="274"/>
      <c r="K100" s="274"/>
      <c r="L100" s="274"/>
      <c r="M100" s="274"/>
      <c r="N100" s="398"/>
      <c r="O100" s="398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397"/>
      <c r="AE100" s="274"/>
      <c r="AF100" s="399"/>
      <c r="AG100" s="399"/>
      <c r="AH100" s="400"/>
      <c r="AI100" s="397"/>
      <c r="AJ100" s="92"/>
      <c r="AK100" s="92"/>
      <c r="AM100" s="92"/>
      <c r="AN100" s="92"/>
      <c r="AO100" s="92"/>
      <c r="AP100" s="92"/>
    </row>
    <row r="101" spans="1:42" x14ac:dyDescent="0.2">
      <c r="A101" s="401"/>
      <c r="B101" s="404"/>
      <c r="C101" s="397"/>
      <c r="D101" s="306"/>
      <c r="E101" s="274"/>
      <c r="F101" s="306"/>
      <c r="G101" s="274"/>
      <c r="H101" s="274"/>
      <c r="I101" s="274"/>
      <c r="J101" s="274"/>
      <c r="K101" s="274"/>
      <c r="L101" s="274"/>
      <c r="M101" s="274"/>
      <c r="N101" s="398"/>
      <c r="O101" s="398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397"/>
      <c r="AE101" s="274"/>
      <c r="AF101" s="399"/>
      <c r="AG101" s="399"/>
      <c r="AH101" s="400"/>
      <c r="AI101" s="397"/>
      <c r="AJ101" s="92"/>
      <c r="AK101" s="92"/>
      <c r="AM101" s="92"/>
      <c r="AN101" s="92"/>
      <c r="AO101" s="92"/>
      <c r="AP101" s="92"/>
    </row>
    <row r="102" spans="1:42" x14ac:dyDescent="0.2">
      <c r="A102" s="401"/>
      <c r="B102" s="402"/>
      <c r="C102" s="405"/>
      <c r="D102" s="274"/>
      <c r="E102" s="306"/>
      <c r="F102" s="274"/>
      <c r="G102" s="306"/>
      <c r="H102" s="274"/>
      <c r="I102" s="274"/>
      <c r="J102" s="274"/>
      <c r="K102" s="274"/>
      <c r="L102" s="274"/>
      <c r="M102" s="274"/>
      <c r="N102" s="398"/>
      <c r="O102" s="398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397"/>
      <c r="AE102" s="274"/>
      <c r="AF102" s="399"/>
      <c r="AG102" s="399"/>
      <c r="AH102" s="400"/>
      <c r="AI102" s="397"/>
      <c r="AJ102" s="92"/>
      <c r="AK102" s="92"/>
      <c r="AM102" s="92"/>
      <c r="AN102" s="92"/>
      <c r="AO102" s="92"/>
      <c r="AP102" s="92"/>
    </row>
    <row r="103" spans="1:42" x14ac:dyDescent="0.2">
      <c r="A103" s="403"/>
      <c r="B103" s="402"/>
      <c r="C103" s="397"/>
      <c r="D103" s="306"/>
      <c r="E103" s="274"/>
      <c r="F103" s="306"/>
      <c r="G103" s="274"/>
      <c r="H103" s="274"/>
      <c r="I103" s="274"/>
      <c r="J103" s="274"/>
      <c r="K103" s="274"/>
      <c r="L103" s="274"/>
      <c r="M103" s="274"/>
      <c r="N103" s="398"/>
      <c r="O103" s="398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397"/>
      <c r="AE103" s="274"/>
      <c r="AF103" s="399"/>
      <c r="AG103" s="399"/>
      <c r="AH103" s="400"/>
      <c r="AI103" s="397"/>
      <c r="AJ103" s="92"/>
      <c r="AK103" s="92"/>
      <c r="AM103" s="92"/>
      <c r="AN103" s="92"/>
      <c r="AO103" s="92"/>
      <c r="AP103" s="92"/>
    </row>
    <row r="104" spans="1:42" x14ac:dyDescent="0.2">
      <c r="A104" s="401"/>
      <c r="B104" s="404"/>
      <c r="C104" s="397"/>
      <c r="D104" s="274"/>
      <c r="E104" s="306"/>
      <c r="F104" s="274"/>
      <c r="G104" s="306"/>
      <c r="H104" s="274"/>
      <c r="I104" s="274"/>
      <c r="J104" s="274"/>
      <c r="K104" s="274"/>
      <c r="L104" s="274"/>
      <c r="M104" s="274"/>
      <c r="N104" s="398"/>
      <c r="O104" s="398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397"/>
      <c r="AE104" s="274"/>
      <c r="AF104" s="399"/>
      <c r="AG104" s="399"/>
      <c r="AH104" s="400"/>
      <c r="AI104" s="397"/>
      <c r="AJ104" s="92"/>
      <c r="AK104" s="92"/>
      <c r="AM104" s="92"/>
      <c r="AN104" s="92"/>
      <c r="AO104" s="92"/>
      <c r="AP104" s="92"/>
    </row>
    <row r="105" spans="1:42" x14ac:dyDescent="0.2">
      <c r="A105" s="403"/>
      <c r="B105" s="402"/>
      <c r="C105" s="405"/>
      <c r="D105" s="274"/>
      <c r="E105" s="274"/>
      <c r="F105" s="306"/>
      <c r="G105" s="274"/>
      <c r="H105" s="274"/>
      <c r="I105" s="274"/>
      <c r="J105" s="274"/>
      <c r="K105" s="274"/>
      <c r="L105" s="274"/>
      <c r="M105" s="274"/>
      <c r="N105" s="398"/>
      <c r="O105" s="398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397"/>
      <c r="AE105" s="274"/>
      <c r="AF105" s="399"/>
      <c r="AG105" s="399"/>
      <c r="AH105" s="400"/>
      <c r="AI105" s="397"/>
      <c r="AJ105" s="92"/>
      <c r="AK105" s="92"/>
      <c r="AM105" s="92"/>
      <c r="AN105" s="92"/>
      <c r="AO105" s="92"/>
      <c r="AP105" s="92"/>
    </row>
    <row r="106" spans="1:42" x14ac:dyDescent="0.2">
      <c r="A106" s="401"/>
      <c r="B106" s="404"/>
      <c r="C106" s="397"/>
      <c r="D106" s="306"/>
      <c r="E106" s="274"/>
      <c r="F106" s="274"/>
      <c r="G106" s="306"/>
      <c r="H106" s="274"/>
      <c r="I106" s="274"/>
      <c r="J106" s="274"/>
      <c r="K106" s="274"/>
      <c r="L106" s="274"/>
      <c r="M106" s="274"/>
      <c r="N106" s="398"/>
      <c r="O106" s="398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397"/>
      <c r="AE106" s="274"/>
      <c r="AF106" s="399"/>
      <c r="AG106" s="399"/>
      <c r="AH106" s="400"/>
      <c r="AI106" s="397"/>
      <c r="AJ106" s="92"/>
      <c r="AK106" s="92"/>
      <c r="AM106" s="92"/>
      <c r="AN106" s="92"/>
      <c r="AO106" s="92"/>
      <c r="AP106" s="92"/>
    </row>
    <row r="107" spans="1:42" x14ac:dyDescent="0.2">
      <c r="A107" s="403"/>
      <c r="B107" s="402"/>
      <c r="C107" s="405"/>
      <c r="D107" s="274"/>
      <c r="E107" s="306"/>
      <c r="F107" s="274"/>
      <c r="G107" s="274"/>
      <c r="H107" s="274"/>
      <c r="I107" s="274"/>
      <c r="J107" s="274"/>
      <c r="K107" s="274"/>
      <c r="L107" s="274"/>
      <c r="M107" s="274"/>
      <c r="N107" s="398"/>
      <c r="O107" s="398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397"/>
      <c r="AE107" s="274"/>
      <c r="AF107" s="399"/>
      <c r="AG107" s="399"/>
      <c r="AH107" s="400"/>
      <c r="AI107" s="397"/>
      <c r="AJ107" s="92"/>
      <c r="AK107" s="92"/>
      <c r="AM107" s="92"/>
      <c r="AN107" s="92"/>
      <c r="AO107" s="92"/>
      <c r="AP107" s="92"/>
    </row>
    <row r="108" spans="1:42" x14ac:dyDescent="0.2">
      <c r="A108" s="401"/>
      <c r="B108" s="404"/>
      <c r="C108" s="405"/>
      <c r="D108" s="306"/>
      <c r="E108" s="306"/>
      <c r="F108" s="306"/>
      <c r="G108" s="274"/>
      <c r="H108" s="274"/>
      <c r="I108" s="274"/>
      <c r="J108" s="274"/>
      <c r="K108" s="274"/>
      <c r="L108" s="274"/>
      <c r="M108" s="274"/>
      <c r="N108" s="398"/>
      <c r="O108" s="398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397"/>
      <c r="AE108" s="274"/>
      <c r="AF108" s="399"/>
      <c r="AG108" s="399"/>
      <c r="AH108" s="400"/>
      <c r="AI108" s="397"/>
      <c r="AJ108" s="92"/>
      <c r="AK108" s="92"/>
      <c r="AM108" s="92"/>
      <c r="AN108" s="92"/>
      <c r="AO108" s="92"/>
      <c r="AP108" s="92"/>
    </row>
    <row r="109" spans="1:42" x14ac:dyDescent="0.2">
      <c r="A109" s="397"/>
      <c r="B109" s="296"/>
      <c r="C109" s="397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398"/>
      <c r="O109" s="398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397"/>
      <c r="AE109" s="274"/>
      <c r="AF109" s="399"/>
      <c r="AG109" s="399"/>
      <c r="AH109" s="400"/>
      <c r="AI109" s="397"/>
      <c r="AJ109" s="92"/>
      <c r="AK109" s="92"/>
      <c r="AM109" s="92"/>
      <c r="AN109" s="92"/>
      <c r="AO109" s="92"/>
      <c r="AP109" s="92"/>
    </row>
    <row r="110" spans="1:42" x14ac:dyDescent="0.2">
      <c r="A110" s="397"/>
      <c r="B110" s="296"/>
      <c r="C110" s="397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398"/>
      <c r="O110" s="398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397"/>
      <c r="AE110" s="274"/>
      <c r="AF110" s="399"/>
      <c r="AG110" s="399"/>
      <c r="AH110" s="400"/>
      <c r="AI110" s="397"/>
      <c r="AJ110" s="92"/>
      <c r="AK110" s="92"/>
      <c r="AM110" s="92"/>
      <c r="AN110" s="92"/>
      <c r="AO110" s="92"/>
      <c r="AP110" s="92"/>
    </row>
    <row r="112" spans="1:42" x14ac:dyDescent="0.2">
      <c r="A112" s="503"/>
    </row>
    <row r="113" spans="1:1" x14ac:dyDescent="0.2">
      <c r="A113" s="503"/>
    </row>
  </sheetData>
  <sortState ref="B24:I37">
    <sortCondition descending="1" ref="H24:H37"/>
  </sortState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workbookViewId="0">
      <selection activeCell="F4" sqref="F4"/>
    </sheetView>
  </sheetViews>
  <sheetFormatPr defaultRowHeight="11.25" x14ac:dyDescent="0.2"/>
  <cols>
    <col min="1" max="1" width="3.28515625" style="30" customWidth="1"/>
    <col min="2" max="2" width="10.5703125" style="30" customWidth="1"/>
    <col min="3" max="4" width="5.140625" style="30" customWidth="1"/>
    <col min="5" max="5" width="5.140625" style="100" customWidth="1"/>
    <col min="6" max="16" width="5.140625" style="30" customWidth="1"/>
    <col min="17" max="16384" width="9.140625" style="30"/>
  </cols>
  <sheetData>
    <row r="1" spans="1:19" s="100" customFormat="1" x14ac:dyDescent="0.2">
      <c r="A1" s="332" t="s">
        <v>179</v>
      </c>
      <c r="B1" s="332"/>
      <c r="C1" s="332"/>
      <c r="D1" s="332" t="str">
        <f>'podzim &amp; jaro'!B3</f>
        <v>ročník 2014/15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</row>
    <row r="2" spans="1:19" s="518" customFormat="1" ht="55.5" customHeight="1" x14ac:dyDescent="0.2">
      <c r="A2" s="539"/>
      <c r="B2" s="539"/>
      <c r="C2" s="699" t="s">
        <v>477</v>
      </c>
      <c r="D2" s="699" t="s">
        <v>447</v>
      </c>
      <c r="E2" s="699" t="s">
        <v>439</v>
      </c>
      <c r="F2" s="703" t="s">
        <v>143</v>
      </c>
      <c r="G2" s="699" t="s">
        <v>142</v>
      </c>
      <c r="H2" s="699" t="s">
        <v>446</v>
      </c>
      <c r="I2" s="699" t="s">
        <v>675</v>
      </c>
      <c r="J2" s="699" t="s">
        <v>161</v>
      </c>
      <c r="K2" s="699" t="s">
        <v>145</v>
      </c>
      <c r="L2" s="699" t="s">
        <v>674</v>
      </c>
      <c r="M2" s="699" t="s">
        <v>443</v>
      </c>
      <c r="N2" s="699" t="s">
        <v>442</v>
      </c>
      <c r="O2" s="699" t="s">
        <v>440</v>
      </c>
      <c r="P2" s="699" t="s">
        <v>141</v>
      </c>
    </row>
    <row r="3" spans="1:19" s="139" customFormat="1" ht="12" customHeight="1" thickBot="1" x14ac:dyDescent="0.25">
      <c r="A3" s="538"/>
      <c r="B3" s="538"/>
      <c r="C3" s="538">
        <v>1</v>
      </c>
      <c r="D3" s="538">
        <v>2</v>
      </c>
      <c r="E3" s="538">
        <v>3</v>
      </c>
      <c r="F3" s="704">
        <v>4</v>
      </c>
      <c r="G3" s="538">
        <v>5</v>
      </c>
      <c r="H3" s="538">
        <v>6</v>
      </c>
      <c r="I3" s="538">
        <v>7</v>
      </c>
      <c r="J3" s="538">
        <v>8</v>
      </c>
      <c r="K3" s="538">
        <v>9</v>
      </c>
      <c r="L3" s="538">
        <v>10</v>
      </c>
      <c r="M3" s="538">
        <v>11</v>
      </c>
      <c r="N3" s="538">
        <v>12</v>
      </c>
      <c r="O3" s="538">
        <v>13</v>
      </c>
      <c r="P3" s="538">
        <v>14</v>
      </c>
    </row>
    <row r="4" spans="1:19" s="124" customFormat="1" ht="12" thickTop="1" x14ac:dyDescent="0.2">
      <c r="A4" s="442">
        <v>1</v>
      </c>
      <c r="B4" s="442" t="s">
        <v>477</v>
      </c>
      <c r="C4" s="443" t="s">
        <v>381</v>
      </c>
      <c r="D4" s="540">
        <v>4.3055555555555562E-2</v>
      </c>
      <c r="E4" s="444">
        <v>1.3888888888888889E-3</v>
      </c>
      <c r="F4" s="706">
        <v>8.6805555555555566E-2</v>
      </c>
      <c r="G4" s="444">
        <v>8.4027777777777771E-2</v>
      </c>
      <c r="H4" s="444">
        <v>0.12708333333333333</v>
      </c>
      <c r="I4" s="444">
        <v>1.3888888888888889E-3</v>
      </c>
      <c r="J4" s="444">
        <v>2.0833333333333333E-3</v>
      </c>
      <c r="K4" s="444">
        <v>0.16874999999999998</v>
      </c>
      <c r="L4" s="444">
        <v>8.4722222222222213E-2</v>
      </c>
      <c r="M4" s="444">
        <v>8.3333333333333329E-2</v>
      </c>
      <c r="N4" s="444">
        <v>4.3750000000000004E-2</v>
      </c>
      <c r="O4" s="444">
        <v>4.1666666666666664E-2</v>
      </c>
      <c r="P4" s="444">
        <v>4.2361111111111106E-2</v>
      </c>
      <c r="R4" s="541">
        <v>5</v>
      </c>
      <c r="S4" s="541">
        <v>2</v>
      </c>
    </row>
    <row r="5" spans="1:19" s="124" customFormat="1" x14ac:dyDescent="0.2">
      <c r="A5" s="445">
        <v>2</v>
      </c>
      <c r="B5" s="445" t="s">
        <v>447</v>
      </c>
      <c r="C5" s="444">
        <v>0.1673611111111111</v>
      </c>
      <c r="D5" s="443" t="s">
        <v>381</v>
      </c>
      <c r="E5" s="444">
        <v>2.7777777777777779E-3</v>
      </c>
      <c r="F5" s="706">
        <v>4.2361111111111106E-2</v>
      </c>
      <c r="G5" s="444">
        <v>0</v>
      </c>
      <c r="H5" s="444">
        <v>8.3333333333333329E-2</v>
      </c>
      <c r="I5" s="444">
        <v>4.1666666666666664E-2</v>
      </c>
      <c r="J5" s="444">
        <v>8.3333333333333329E-2</v>
      </c>
      <c r="K5" s="444">
        <v>8.5416666666666655E-2</v>
      </c>
      <c r="L5" s="444">
        <v>8.4722222222222213E-2</v>
      </c>
      <c r="M5" s="444">
        <v>0.12847222222222224</v>
      </c>
      <c r="N5" s="444">
        <v>0.25277777777777777</v>
      </c>
      <c r="O5" s="444">
        <v>2.7777777777777779E-3</v>
      </c>
      <c r="P5" s="444">
        <v>6.9444444444444447E-4</v>
      </c>
      <c r="R5" s="541">
        <v>1</v>
      </c>
      <c r="S5" s="541">
        <v>1</v>
      </c>
    </row>
    <row r="6" spans="1:19" s="124" customFormat="1" x14ac:dyDescent="0.2">
      <c r="A6" s="445">
        <v>3</v>
      </c>
      <c r="B6" s="445" t="s">
        <v>439</v>
      </c>
      <c r="C6" s="444">
        <v>8.4027777777777771E-2</v>
      </c>
      <c r="D6" s="444">
        <v>8.4027777777777771E-2</v>
      </c>
      <c r="E6" s="443" t="s">
        <v>381</v>
      </c>
      <c r="F6" s="706">
        <v>4.2361111111111106E-2</v>
      </c>
      <c r="G6" s="444">
        <v>4.3055555555555562E-2</v>
      </c>
      <c r="H6" s="444">
        <v>0.16805555555555554</v>
      </c>
      <c r="I6" s="444">
        <v>4.2361111111111106E-2</v>
      </c>
      <c r="J6" s="444">
        <v>8.4722222222222213E-2</v>
      </c>
      <c r="K6" s="444">
        <v>0.25277777777777777</v>
      </c>
      <c r="L6" s="444">
        <v>0.25138888888888888</v>
      </c>
      <c r="M6" s="444">
        <v>4.1666666666666664E-2</v>
      </c>
      <c r="N6" s="444">
        <v>8.4027777777777771E-2</v>
      </c>
      <c r="O6" s="444">
        <v>0.16805555555555554</v>
      </c>
      <c r="P6" s="444">
        <v>0.16874999999999998</v>
      </c>
      <c r="Q6" s="95"/>
      <c r="R6" s="541">
        <v>1</v>
      </c>
      <c r="S6" s="541">
        <v>1</v>
      </c>
    </row>
    <row r="7" spans="1:19" s="277" customFormat="1" x14ac:dyDescent="0.2">
      <c r="A7" s="698">
        <v>4</v>
      </c>
      <c r="B7" s="701" t="s">
        <v>143</v>
      </c>
      <c r="C7" s="702">
        <v>0.125</v>
      </c>
      <c r="D7" s="702">
        <v>4.2361111111111106E-2</v>
      </c>
      <c r="E7" s="702">
        <v>0.12569444444444444</v>
      </c>
      <c r="F7" s="705" t="s">
        <v>381</v>
      </c>
      <c r="G7" s="702">
        <v>8.4027777777777771E-2</v>
      </c>
      <c r="H7" s="702">
        <v>0.16666666666666666</v>
      </c>
      <c r="I7" s="702">
        <v>2.7777777777777779E-3</v>
      </c>
      <c r="J7" s="702">
        <v>6.9444444444444447E-4</v>
      </c>
      <c r="K7" s="702">
        <v>8.4027777777777771E-2</v>
      </c>
      <c r="L7" s="702">
        <v>0.45833333333333331</v>
      </c>
      <c r="M7" s="702">
        <v>0.12638888888888888</v>
      </c>
      <c r="N7" s="702">
        <v>4.2361111111111106E-2</v>
      </c>
      <c r="O7" s="702">
        <v>4.1666666666666664E-2</v>
      </c>
      <c r="P7" s="702">
        <v>8.4722222222222213E-2</v>
      </c>
      <c r="Q7" s="697" t="str">
        <f>CONCATENATE(R7,":",S7)</f>
        <v>33:14</v>
      </c>
      <c r="R7" s="700">
        <v>33</v>
      </c>
      <c r="S7" s="700">
        <v>14</v>
      </c>
    </row>
    <row r="8" spans="1:19" s="124" customFormat="1" x14ac:dyDescent="0.2">
      <c r="A8" s="445">
        <v>5</v>
      </c>
      <c r="B8" s="445" t="s">
        <v>142</v>
      </c>
      <c r="C8" s="444">
        <v>0.20902777777777778</v>
      </c>
      <c r="D8" s="540">
        <v>8.4027777777777771E-2</v>
      </c>
      <c r="E8" s="444">
        <v>4.5833333333333337E-2</v>
      </c>
      <c r="F8" s="706">
        <v>8.3333333333333329E-2</v>
      </c>
      <c r="G8" s="443" t="s">
        <v>381</v>
      </c>
      <c r="H8" s="444">
        <v>4.4444444444444446E-2</v>
      </c>
      <c r="I8" s="444">
        <v>2.0833333333333333E-3</v>
      </c>
      <c r="J8" s="444">
        <v>1.3888888888888889E-3</v>
      </c>
      <c r="K8" s="444">
        <v>0.25</v>
      </c>
      <c r="L8" s="444">
        <v>0.16944444444444443</v>
      </c>
      <c r="M8" s="444">
        <v>4.3055555555555562E-2</v>
      </c>
      <c r="N8" s="444">
        <v>0.16805555555555554</v>
      </c>
      <c r="O8" s="444">
        <v>0</v>
      </c>
      <c r="P8" s="444">
        <v>0.12569444444444444</v>
      </c>
      <c r="R8" s="541">
        <v>0</v>
      </c>
      <c r="S8" s="541">
        <v>2</v>
      </c>
    </row>
    <row r="9" spans="1:19" s="124" customFormat="1" x14ac:dyDescent="0.2">
      <c r="A9" s="445">
        <v>6</v>
      </c>
      <c r="B9" s="445" t="s">
        <v>446</v>
      </c>
      <c r="C9" s="444">
        <v>0.29305555555555557</v>
      </c>
      <c r="D9" s="540">
        <v>0.12569444444444444</v>
      </c>
      <c r="E9" s="444">
        <v>4.3750000000000004E-2</v>
      </c>
      <c r="F9" s="706">
        <v>8.4027777777777771E-2</v>
      </c>
      <c r="G9" s="444">
        <v>0.20833333333333334</v>
      </c>
      <c r="H9" s="443" t="s">
        <v>381</v>
      </c>
      <c r="I9" s="444">
        <v>8.6111111111111124E-2</v>
      </c>
      <c r="J9" s="444">
        <v>0.16874999999999998</v>
      </c>
      <c r="K9" s="444">
        <v>0.16666666666666666</v>
      </c>
      <c r="L9" s="444">
        <v>0.12638888888888888</v>
      </c>
      <c r="M9" s="444">
        <v>8.4722222222222213E-2</v>
      </c>
      <c r="N9" s="444">
        <v>4.3750000000000004E-2</v>
      </c>
      <c r="O9" s="444">
        <v>0.29166666666666669</v>
      </c>
      <c r="P9" s="444">
        <v>0.12638888888888888</v>
      </c>
      <c r="R9" s="541">
        <v>1</v>
      </c>
      <c r="S9" s="541">
        <v>2</v>
      </c>
    </row>
    <row r="10" spans="1:19" s="124" customFormat="1" x14ac:dyDescent="0.2">
      <c r="A10" s="445">
        <v>7</v>
      </c>
      <c r="B10" s="445" t="s">
        <v>675</v>
      </c>
      <c r="C10" s="444">
        <v>0.12569444444444444</v>
      </c>
      <c r="D10" s="540">
        <v>0</v>
      </c>
      <c r="E10" s="444">
        <v>8.5416666666666655E-2</v>
      </c>
      <c r="F10" s="706">
        <v>0.125</v>
      </c>
      <c r="G10" s="444">
        <v>0.41736111111111113</v>
      </c>
      <c r="H10" s="444">
        <v>8.3333333333333329E-2</v>
      </c>
      <c r="I10" s="443" t="s">
        <v>381</v>
      </c>
      <c r="J10" s="444">
        <v>8.4722222222222213E-2</v>
      </c>
      <c r="K10" s="444">
        <v>0.12638888888888888</v>
      </c>
      <c r="L10" s="444">
        <v>0.25138888888888888</v>
      </c>
      <c r="M10" s="444">
        <v>0.20833333333333334</v>
      </c>
      <c r="N10" s="444">
        <v>8.4722222222222213E-2</v>
      </c>
      <c r="O10" s="444">
        <v>0.20972222222222223</v>
      </c>
      <c r="P10" s="444">
        <v>8.4027777777777771E-2</v>
      </c>
      <c r="R10" s="541">
        <v>0</v>
      </c>
      <c r="S10" s="541">
        <v>3</v>
      </c>
    </row>
    <row r="11" spans="1:19" s="124" customFormat="1" x14ac:dyDescent="0.2">
      <c r="A11" s="445">
        <v>8</v>
      </c>
      <c r="B11" s="445" t="s">
        <v>161</v>
      </c>
      <c r="C11" s="444">
        <v>8.4027777777777771E-2</v>
      </c>
      <c r="D11" s="540">
        <v>0.16666666666666666</v>
      </c>
      <c r="E11" s="444">
        <v>6.9444444444444447E-4</v>
      </c>
      <c r="F11" s="706">
        <v>0.21111111111111111</v>
      </c>
      <c r="G11" s="444">
        <v>0.20902777777777778</v>
      </c>
      <c r="H11" s="444">
        <v>8.6111111111111124E-2</v>
      </c>
      <c r="I11" s="444">
        <v>4.2361111111111106E-2</v>
      </c>
      <c r="J11" s="443" t="s">
        <v>381</v>
      </c>
      <c r="K11" s="444">
        <v>4.2361111111111106E-2</v>
      </c>
      <c r="L11" s="444">
        <v>4.3750000000000004E-2</v>
      </c>
      <c r="M11" s="444">
        <v>0.1673611111111111</v>
      </c>
      <c r="N11" s="444">
        <v>8.3333333333333329E-2</v>
      </c>
      <c r="O11" s="444">
        <v>0.1673611111111111</v>
      </c>
      <c r="P11" s="444">
        <v>8.4027777777777771E-2</v>
      </c>
      <c r="R11" s="541">
        <v>4</v>
      </c>
      <c r="S11" s="541">
        <v>5</v>
      </c>
    </row>
    <row r="12" spans="1:19" s="124" customFormat="1" x14ac:dyDescent="0.2">
      <c r="A12" s="445">
        <v>9</v>
      </c>
      <c r="B12" s="445" t="s">
        <v>145</v>
      </c>
      <c r="C12" s="444">
        <v>0.12708333333333333</v>
      </c>
      <c r="D12" s="540">
        <v>0.25138888888888888</v>
      </c>
      <c r="E12" s="444">
        <v>0.125</v>
      </c>
      <c r="F12" s="706">
        <v>4.3750000000000004E-2</v>
      </c>
      <c r="G12" s="444">
        <v>0.12638888888888888</v>
      </c>
      <c r="H12" s="444">
        <v>0.1673611111111111</v>
      </c>
      <c r="I12" s="444">
        <v>4.3055555555555562E-2</v>
      </c>
      <c r="J12" s="444">
        <v>0.16666666666666666</v>
      </c>
      <c r="K12" s="443" t="s">
        <v>381</v>
      </c>
      <c r="L12" s="444">
        <v>0.12708333333333333</v>
      </c>
      <c r="M12" s="444">
        <v>0.1673611111111111</v>
      </c>
      <c r="N12" s="444">
        <v>4.3750000000000004E-2</v>
      </c>
      <c r="O12" s="444">
        <v>0.12847222222222224</v>
      </c>
      <c r="P12" s="444">
        <v>8.4027777777777771E-2</v>
      </c>
      <c r="R12" s="541">
        <v>3</v>
      </c>
      <c r="S12" s="541">
        <v>1</v>
      </c>
    </row>
    <row r="13" spans="1:19" s="124" customFormat="1" x14ac:dyDescent="0.2">
      <c r="A13" s="445">
        <v>10</v>
      </c>
      <c r="B13" s="445" t="s">
        <v>674</v>
      </c>
      <c r="C13" s="444">
        <v>4.2361111111111106E-2</v>
      </c>
      <c r="D13" s="540">
        <v>0.12708333333333333</v>
      </c>
      <c r="E13" s="444">
        <v>4.3055555555555562E-2</v>
      </c>
      <c r="F13" s="706">
        <v>0.1673611111111111</v>
      </c>
      <c r="G13" s="444">
        <v>0.12569444444444444</v>
      </c>
      <c r="H13" s="444">
        <v>8.6111111111111124E-2</v>
      </c>
      <c r="I13" s="444">
        <v>4.2361111111111106E-2</v>
      </c>
      <c r="J13" s="444">
        <v>0.12569444444444444</v>
      </c>
      <c r="K13" s="444">
        <v>8.3333333333333329E-2</v>
      </c>
      <c r="L13" s="443" t="s">
        <v>381</v>
      </c>
      <c r="M13" s="444">
        <v>0.16666666666666666</v>
      </c>
      <c r="N13" s="444">
        <v>4.5138888888888888E-2</v>
      </c>
      <c r="O13" s="444">
        <v>8.4722222222222213E-2</v>
      </c>
      <c r="P13" s="444">
        <v>4.4444444444444446E-2</v>
      </c>
      <c r="R13" s="541">
        <v>1</v>
      </c>
      <c r="S13" s="541">
        <v>4</v>
      </c>
    </row>
    <row r="14" spans="1:19" s="124" customFormat="1" x14ac:dyDescent="0.2">
      <c r="A14" s="445">
        <v>11</v>
      </c>
      <c r="B14" s="445" t="s">
        <v>443</v>
      </c>
      <c r="C14" s="444">
        <v>1.3888888888888889E-3</v>
      </c>
      <c r="D14" s="540">
        <v>0.12638888888888888</v>
      </c>
      <c r="E14" s="444">
        <v>0.12569444444444444</v>
      </c>
      <c r="F14" s="706">
        <v>0.12638888888888888</v>
      </c>
      <c r="G14" s="444">
        <v>0.12569444444444444</v>
      </c>
      <c r="H14" s="444">
        <v>0.20902777777777778</v>
      </c>
      <c r="I14" s="444">
        <v>8.4027777777777771E-2</v>
      </c>
      <c r="J14" s="444">
        <v>1.3888888888888889E-3</v>
      </c>
      <c r="K14" s="444">
        <v>0.1673611111111111</v>
      </c>
      <c r="L14" s="444">
        <v>4.1666666666666664E-2</v>
      </c>
      <c r="M14" s="443" t="s">
        <v>381</v>
      </c>
      <c r="N14" s="444">
        <v>0.12708333333333333</v>
      </c>
      <c r="O14" s="444">
        <v>8.4027777777777771E-2</v>
      </c>
      <c r="P14" s="444">
        <v>8.4722222222222213E-2</v>
      </c>
      <c r="R14" s="541">
        <v>2</v>
      </c>
      <c r="S14" s="541">
        <v>3</v>
      </c>
    </row>
    <row r="15" spans="1:19" s="124" customFormat="1" x14ac:dyDescent="0.2">
      <c r="A15" s="445">
        <v>12</v>
      </c>
      <c r="B15" s="445" t="s">
        <v>442</v>
      </c>
      <c r="C15" s="444">
        <v>0.29166666666666669</v>
      </c>
      <c r="D15" s="540">
        <v>0.20833333333333334</v>
      </c>
      <c r="E15" s="444">
        <v>0</v>
      </c>
      <c r="F15" s="706">
        <v>4.1666666666666664E-2</v>
      </c>
      <c r="G15" s="444">
        <v>0.29236111111111113</v>
      </c>
      <c r="H15" s="444">
        <v>8.4027777777777771E-2</v>
      </c>
      <c r="I15" s="444">
        <v>4.3055555555555562E-2</v>
      </c>
      <c r="J15" s="444">
        <v>4.2361111111111106E-2</v>
      </c>
      <c r="K15" s="444">
        <v>0.16666666666666666</v>
      </c>
      <c r="L15" s="444">
        <v>4.4444444444444446E-2</v>
      </c>
      <c r="M15" s="444">
        <v>0.25</v>
      </c>
      <c r="N15" s="443" t="s">
        <v>381</v>
      </c>
      <c r="O15" s="444">
        <v>8.3333333333333329E-2</v>
      </c>
      <c r="P15" s="444">
        <v>8.4722222222222213E-2</v>
      </c>
      <c r="R15" s="541">
        <v>0</v>
      </c>
      <c r="S15" s="541">
        <v>1</v>
      </c>
    </row>
    <row r="16" spans="1:19" s="124" customFormat="1" x14ac:dyDescent="0.2">
      <c r="A16" s="445">
        <v>13</v>
      </c>
      <c r="B16" s="445" t="s">
        <v>440</v>
      </c>
      <c r="C16" s="444">
        <v>0.12708333333333333</v>
      </c>
      <c r="D16" s="540">
        <v>8.3333333333333329E-2</v>
      </c>
      <c r="E16" s="444">
        <v>0.12708333333333333</v>
      </c>
      <c r="F16" s="706">
        <v>2.7777777777777779E-3</v>
      </c>
      <c r="G16" s="444">
        <v>8.4722222222222213E-2</v>
      </c>
      <c r="H16" s="444">
        <v>4.2361111111111106E-2</v>
      </c>
      <c r="I16" s="444">
        <v>3.472222222222222E-3</v>
      </c>
      <c r="J16" s="444">
        <v>0</v>
      </c>
      <c r="K16" s="444">
        <v>8.4027777777777771E-2</v>
      </c>
      <c r="L16" s="444">
        <v>0.1673611111111111</v>
      </c>
      <c r="M16" s="444">
        <v>0.125</v>
      </c>
      <c r="N16" s="444">
        <v>8.4722222222222213E-2</v>
      </c>
      <c r="O16" s="443" t="s">
        <v>381</v>
      </c>
      <c r="P16" s="444">
        <v>4.2361111111111106E-2</v>
      </c>
      <c r="R16" s="541">
        <v>4</v>
      </c>
      <c r="S16" s="541">
        <v>0</v>
      </c>
    </row>
    <row r="17" spans="1:45" s="124" customFormat="1" x14ac:dyDescent="0.2">
      <c r="A17" s="445">
        <v>14</v>
      </c>
      <c r="B17" s="445" t="s">
        <v>141</v>
      </c>
      <c r="C17" s="444">
        <v>0.125</v>
      </c>
      <c r="D17" s="540">
        <v>1.3888888888888889E-3</v>
      </c>
      <c r="E17" s="444">
        <v>4.2361111111111106E-2</v>
      </c>
      <c r="F17" s="706">
        <v>4.1666666666666664E-2</v>
      </c>
      <c r="G17" s="444">
        <v>4.2361111111111106E-2</v>
      </c>
      <c r="H17" s="444">
        <v>1.3888888888888889E-3</v>
      </c>
      <c r="I17" s="444">
        <v>8.5416666666666655E-2</v>
      </c>
      <c r="J17" s="444">
        <v>2.0833333333333333E-3</v>
      </c>
      <c r="K17" s="444">
        <v>0.12638888888888888</v>
      </c>
      <c r="L17" s="444">
        <v>1.3888888888888889E-3</v>
      </c>
      <c r="M17" s="444">
        <v>0.20902777777777778</v>
      </c>
      <c r="N17" s="444">
        <v>4.3055555555555562E-2</v>
      </c>
      <c r="O17" s="444">
        <v>0.16666666666666666</v>
      </c>
      <c r="P17" s="443" t="s">
        <v>381</v>
      </c>
      <c r="R17" s="541">
        <v>0</v>
      </c>
      <c r="S17" s="541">
        <v>1</v>
      </c>
    </row>
    <row r="18" spans="1:45" x14ac:dyDescent="0.2">
      <c r="B18" s="124"/>
      <c r="E18" s="277"/>
      <c r="T18" s="542"/>
      <c r="U18" s="542"/>
      <c r="V18" s="542"/>
      <c r="W18" s="542"/>
      <c r="X18" s="542"/>
      <c r="Y18" s="542"/>
      <c r="Z18" s="542"/>
      <c r="AA18" s="542"/>
      <c r="AB18" s="542"/>
      <c r="AC18" s="542"/>
      <c r="AD18" s="542"/>
      <c r="AE18" s="542"/>
      <c r="AF18" s="542"/>
      <c r="AG18" s="542"/>
      <c r="AH18" s="542"/>
      <c r="AI18" s="542"/>
      <c r="AJ18" s="542"/>
      <c r="AK18" s="542"/>
      <c r="AL18" s="542"/>
      <c r="AM18" s="542"/>
      <c r="AN18" s="542"/>
      <c r="AO18" s="542"/>
      <c r="AP18" s="542"/>
      <c r="AQ18" s="542"/>
      <c r="AR18" s="542"/>
      <c r="AS18" s="542"/>
    </row>
    <row r="19" spans="1:45" x14ac:dyDescent="0.2">
      <c r="A19" s="446"/>
      <c r="B19" s="446" t="s">
        <v>200</v>
      </c>
      <c r="E19" s="697"/>
      <c r="F19" s="30" t="str">
        <f>Q7</f>
        <v>33:14</v>
      </c>
      <c r="T19" s="542"/>
      <c r="U19" s="542"/>
      <c r="V19" s="542"/>
      <c r="W19" s="542"/>
      <c r="X19" s="542"/>
      <c r="Y19" s="542"/>
      <c r="Z19" s="542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</row>
    <row r="20" spans="1:45" x14ac:dyDescent="0.2">
      <c r="A20" s="446"/>
      <c r="B20" s="663" t="s">
        <v>201</v>
      </c>
      <c r="E20" s="697"/>
      <c r="F20" s="30" t="str">
        <f>Q20</f>
        <v>22:26</v>
      </c>
      <c r="Q20" s="43" t="str">
        <f>CONCATENATE(R20,":",S20)</f>
        <v>22:26</v>
      </c>
      <c r="R20" s="542">
        <f>R22-R7</f>
        <v>22</v>
      </c>
      <c r="S20" s="542">
        <f>S22-S7</f>
        <v>26</v>
      </c>
    </row>
    <row r="21" spans="1:45" x14ac:dyDescent="0.2">
      <c r="E21" s="285"/>
      <c r="Q21" s="43"/>
    </row>
    <row r="22" spans="1:45" x14ac:dyDescent="0.2">
      <c r="B22" s="100" t="s">
        <v>40</v>
      </c>
      <c r="E22" s="285"/>
      <c r="F22" s="30" t="str">
        <f>Q22</f>
        <v>55:40</v>
      </c>
      <c r="Q22" s="798" t="str">
        <f>CONCATENATE(R22,":",S22)</f>
        <v>55:40</v>
      </c>
      <c r="R22" s="542">
        <f>SUM(R4:R17)</f>
        <v>55</v>
      </c>
      <c r="S22" s="542">
        <f>SUM(S4:S17)</f>
        <v>40</v>
      </c>
    </row>
  </sheetData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 enableFormatConditionsCalculation="0">
    <tabColor indexed="13"/>
  </sheetPr>
  <dimension ref="A1:AI641"/>
  <sheetViews>
    <sheetView tabSelected="1" topLeftCell="A564" workbookViewId="0">
      <selection activeCell="E579" sqref="E579:E585"/>
    </sheetView>
  </sheetViews>
  <sheetFormatPr defaultRowHeight="11.25" x14ac:dyDescent="0.2"/>
  <cols>
    <col min="1" max="1" width="7.7109375" style="95" customWidth="1"/>
    <col min="2" max="2" width="34" style="124" customWidth="1"/>
    <col min="3" max="3" width="4.7109375" style="95" customWidth="1"/>
    <col min="4" max="5" width="4.7109375" style="124" customWidth="1"/>
    <col min="6" max="6" width="4.42578125" style="124" customWidth="1"/>
    <col min="7" max="7" width="7" style="124" customWidth="1"/>
    <col min="8" max="9" width="4.7109375" style="124" customWidth="1"/>
    <col min="10" max="10" width="7.7109375" style="124" customWidth="1"/>
    <col min="11" max="11" width="8.5703125" style="43" customWidth="1"/>
    <col min="12" max="14" width="8.5703125" style="30" customWidth="1"/>
    <col min="15" max="15" width="8.85546875" style="30" hidden="1" customWidth="1"/>
    <col min="16" max="17" width="9.140625" style="30" hidden="1" customWidth="1"/>
    <col min="18" max="18" width="9.42578125" style="30" hidden="1" customWidth="1"/>
    <col min="19" max="21" width="9.140625" style="30" hidden="1" customWidth="1"/>
    <col min="22" max="22" width="3.140625" style="274" customWidth="1"/>
    <col min="23" max="23" width="21" style="274" customWidth="1"/>
    <col min="24" max="24" width="3" style="274" customWidth="1"/>
    <col min="25" max="25" width="2.140625" style="274" customWidth="1"/>
    <col min="26" max="27" width="2" style="274" customWidth="1"/>
    <col min="28" max="28" width="6" style="274" customWidth="1"/>
    <col min="29" max="29" width="2.85546875" style="274" customWidth="1"/>
    <col min="30" max="30" width="3" style="274" customWidth="1"/>
    <col min="31" max="31" width="9.140625" style="274"/>
    <col min="32" max="16384" width="9.140625" style="30"/>
  </cols>
  <sheetData>
    <row r="1" spans="1:30" x14ac:dyDescent="0.2">
      <c r="A1" s="394"/>
      <c r="B1" s="777" t="s">
        <v>980</v>
      </c>
      <c r="C1" s="395"/>
      <c r="D1" s="394"/>
      <c r="E1" s="394"/>
      <c r="F1" s="394"/>
      <c r="G1" s="394"/>
      <c r="H1" s="394"/>
      <c r="I1" s="394"/>
      <c r="K1" s="16" t="s">
        <v>68</v>
      </c>
      <c r="L1" s="6"/>
      <c r="M1" s="6"/>
      <c r="N1" s="6"/>
      <c r="U1" s="154"/>
      <c r="V1" s="246"/>
      <c r="W1" s="246"/>
      <c r="X1" s="247"/>
      <c r="Y1" s="247"/>
      <c r="Z1" s="247"/>
      <c r="AA1" s="247"/>
      <c r="AB1" s="247"/>
      <c r="AC1" s="247"/>
      <c r="AD1" s="247"/>
    </row>
    <row r="2" spans="1:30" ht="11.25" customHeight="1" x14ac:dyDescent="0.2">
      <c r="A2" s="683" t="s">
        <v>230</v>
      </c>
      <c r="B2" s="683" t="s">
        <v>974</v>
      </c>
      <c r="C2" s="685">
        <v>8.5416666666666655E-2</v>
      </c>
      <c r="D2" s="683" t="str">
        <f>'[2]Los A1415'!D94</f>
        <v>17.08.</v>
      </c>
      <c r="E2" s="683"/>
      <c r="F2" s="394"/>
      <c r="G2" s="394"/>
      <c r="H2" s="394"/>
      <c r="I2" s="394"/>
      <c r="L2" s="228" t="str">
        <f xml:space="preserve">           Q2</f>
        <v>Havlík R</v>
      </c>
      <c r="M2" s="6"/>
      <c r="N2" s="6"/>
      <c r="P2" s="30">
        <v>1</v>
      </c>
      <c r="Q2" s="30" t="s">
        <v>656</v>
      </c>
      <c r="R2" s="30" t="str">
        <f>Q6</f>
        <v>Novák V.</v>
      </c>
      <c r="S2" s="30" t="str">
        <f>Q10</f>
        <v>Chvátal P.</v>
      </c>
      <c r="T2" s="30" t="str">
        <f>Q6</f>
        <v>Novák V.</v>
      </c>
      <c r="U2" s="154"/>
      <c r="V2" s="252"/>
      <c r="W2" s="301"/>
      <c r="X2" s="252"/>
      <c r="Y2" s="252"/>
      <c r="Z2" s="252"/>
      <c r="AA2" s="252"/>
      <c r="AB2" s="253"/>
      <c r="AC2" s="254"/>
      <c r="AD2" s="252"/>
    </row>
    <row r="3" spans="1:30" ht="11.25" customHeight="1" x14ac:dyDescent="0.2">
      <c r="A3" s="683" t="s">
        <v>232</v>
      </c>
      <c r="B3" s="683" t="s">
        <v>975</v>
      </c>
      <c r="C3" s="685">
        <v>8.6111111111111124E-2</v>
      </c>
      <c r="D3" s="683" t="str">
        <f>'[2]Los A1415'!D95</f>
        <v>16.08.</v>
      </c>
      <c r="E3" s="683"/>
      <c r="F3" s="394"/>
      <c r="G3" s="394"/>
      <c r="H3" s="394"/>
      <c r="I3" s="394"/>
      <c r="K3" s="10" t="str">
        <f>Q3</f>
        <v>Havlík M.</v>
      </c>
      <c r="L3" s="10" t="str">
        <f>Q4</f>
        <v>Havlík V.</v>
      </c>
      <c r="M3" s="10" t="str">
        <f>Q5</f>
        <v>Mašát</v>
      </c>
      <c r="N3" s="10" t="str">
        <f>Q6</f>
        <v>Novák V.</v>
      </c>
      <c r="P3" s="30">
        <v>2</v>
      </c>
      <c r="Q3" s="30" t="s">
        <v>657</v>
      </c>
      <c r="T3" s="30" t="str">
        <f>Q9</f>
        <v>Kelbler</v>
      </c>
      <c r="U3" s="230"/>
      <c r="V3" s="252"/>
      <c r="W3" s="301"/>
      <c r="X3" s="252"/>
      <c r="Y3" s="252"/>
      <c r="Z3" s="252"/>
      <c r="AA3" s="252"/>
      <c r="AB3" s="253"/>
      <c r="AC3" s="254"/>
      <c r="AD3" s="252"/>
    </row>
    <row r="4" spans="1:30" ht="11.25" customHeight="1" x14ac:dyDescent="0.2">
      <c r="A4" s="683" t="s">
        <v>233</v>
      </c>
      <c r="B4" s="683" t="s">
        <v>976</v>
      </c>
      <c r="C4" s="685">
        <v>0.12638888888888888</v>
      </c>
      <c r="D4" s="683" t="str">
        <f>'[2]Los A1415'!D96</f>
        <v>16.08.</v>
      </c>
      <c r="E4" s="683"/>
      <c r="F4" s="394"/>
      <c r="G4" s="394"/>
      <c r="H4" s="394"/>
      <c r="I4" s="394"/>
      <c r="K4" s="10" t="str">
        <f>Q7</f>
        <v>Bastl V.</v>
      </c>
      <c r="L4" s="10" t="str">
        <f>Q8</f>
        <v>Švarc</v>
      </c>
      <c r="M4" s="10" t="str">
        <f>Q9</f>
        <v>Kelbler</v>
      </c>
      <c r="N4" s="10" t="str">
        <f>Q10</f>
        <v>Chvátal P.</v>
      </c>
      <c r="O4" s="103"/>
      <c r="P4" s="30">
        <v>3</v>
      </c>
      <c r="Q4" s="30" t="s">
        <v>658</v>
      </c>
      <c r="T4" s="30" t="str">
        <f>Q12</f>
        <v>Pokorný</v>
      </c>
      <c r="U4" s="154"/>
      <c r="V4" s="252"/>
      <c r="W4" s="301"/>
      <c r="X4" s="252"/>
      <c r="Y4" s="252"/>
      <c r="Z4" s="252"/>
      <c r="AA4" s="252"/>
      <c r="AB4" s="253"/>
      <c r="AC4" s="254"/>
      <c r="AD4" s="252"/>
    </row>
    <row r="5" spans="1:30" ht="11.25" customHeight="1" x14ac:dyDescent="0.2">
      <c r="A5" s="770" t="s">
        <v>237</v>
      </c>
      <c r="B5" s="770" t="s">
        <v>641</v>
      </c>
      <c r="C5" s="771">
        <v>0.1673611111111111</v>
      </c>
      <c r="D5" s="770" t="str">
        <f>'[2]Los A1415'!D97</f>
        <v>16.08.</v>
      </c>
      <c r="E5" s="770"/>
      <c r="F5" s="394"/>
      <c r="G5" s="394"/>
      <c r="H5" s="394"/>
      <c r="I5" s="394"/>
      <c r="K5" s="10"/>
      <c r="L5" s="10" t="str">
        <f>Q11</f>
        <v>Jindra</v>
      </c>
      <c r="M5" s="10" t="str">
        <f>Q12</f>
        <v>Pokorný</v>
      </c>
      <c r="N5" s="131"/>
      <c r="O5" s="104"/>
      <c r="P5" s="30">
        <v>4</v>
      </c>
      <c r="Q5" s="30" t="s">
        <v>659</v>
      </c>
      <c r="T5" s="30" t="str">
        <f>Q8</f>
        <v>Švarc</v>
      </c>
      <c r="U5" s="154"/>
      <c r="V5" s="252"/>
      <c r="W5" s="301"/>
      <c r="X5" s="252"/>
      <c r="Y5" s="252"/>
      <c r="Z5" s="252"/>
      <c r="AA5" s="252"/>
      <c r="AB5" s="253"/>
      <c r="AC5" s="254"/>
      <c r="AD5" s="252"/>
    </row>
    <row r="6" spans="1:30" ht="11.25" customHeight="1" x14ac:dyDescent="0.2">
      <c r="A6" s="683" t="s">
        <v>240</v>
      </c>
      <c r="B6" s="683" t="s">
        <v>977</v>
      </c>
      <c r="C6" s="685">
        <v>0.12569444444444444</v>
      </c>
      <c r="D6" s="683" t="str">
        <f>'[2]Los A1415'!D98</f>
        <v>16.08.</v>
      </c>
      <c r="E6" s="683"/>
      <c r="F6" s="394"/>
      <c r="G6" s="394"/>
      <c r="H6" s="394"/>
      <c r="I6" s="394"/>
      <c r="O6" s="104"/>
      <c r="P6" s="30">
        <v>5</v>
      </c>
      <c r="Q6" s="30" t="s">
        <v>660</v>
      </c>
      <c r="U6" s="230"/>
      <c r="V6" s="252"/>
      <c r="W6" s="301"/>
      <c r="X6" s="252"/>
      <c r="Y6" s="252"/>
      <c r="Z6" s="252"/>
      <c r="AA6" s="252"/>
      <c r="AB6" s="253"/>
      <c r="AC6" s="254"/>
      <c r="AD6" s="252"/>
    </row>
    <row r="7" spans="1:30" ht="11.25" customHeight="1" x14ac:dyDescent="0.2">
      <c r="A7" s="683" t="s">
        <v>243</v>
      </c>
      <c r="B7" s="683" t="s">
        <v>978</v>
      </c>
      <c r="C7" s="685">
        <v>0.20833333333333334</v>
      </c>
      <c r="D7" s="683" t="str">
        <f>'[2]Los A1415'!D99</f>
        <v>16.08.</v>
      </c>
      <c r="E7" s="683"/>
      <c r="F7" s="394"/>
      <c r="G7" s="394"/>
      <c r="H7" s="394"/>
      <c r="I7" s="394"/>
      <c r="K7" s="16" t="s">
        <v>67</v>
      </c>
      <c r="L7" s="31" t="s">
        <v>61</v>
      </c>
      <c r="M7" s="6" t="s">
        <v>37</v>
      </c>
      <c r="P7" s="30">
        <v>6</v>
      </c>
      <c r="Q7" s="30" t="s">
        <v>661</v>
      </c>
      <c r="U7" s="154"/>
      <c r="V7" s="252"/>
      <c r="W7" s="301"/>
      <c r="X7" s="252"/>
      <c r="Y7" s="252"/>
      <c r="Z7" s="252"/>
      <c r="AA7" s="252"/>
      <c r="AB7" s="253"/>
      <c r="AC7" s="254"/>
      <c r="AD7" s="252"/>
    </row>
    <row r="8" spans="1:30" ht="11.25" customHeight="1" x14ac:dyDescent="0.2">
      <c r="A8" s="683" t="s">
        <v>245</v>
      </c>
      <c r="B8" s="683" t="s">
        <v>979</v>
      </c>
      <c r="C8" s="685">
        <v>0.12708333333333333</v>
      </c>
      <c r="D8" s="683" t="str">
        <f>'[2]Los A1415'!D100</f>
        <v>17.08.</v>
      </c>
      <c r="E8" s="683"/>
      <c r="F8" s="394"/>
      <c r="G8" s="394"/>
      <c r="H8" s="396"/>
      <c r="I8" s="396"/>
      <c r="K8" s="43" t="s">
        <v>487</v>
      </c>
      <c r="L8" s="30" t="str">
        <f>R13</f>
        <v>Mašát</v>
      </c>
      <c r="M8" s="86" t="str">
        <f>Q13</f>
        <v>Bastl P.</v>
      </c>
      <c r="P8" s="30">
        <v>7</v>
      </c>
      <c r="Q8" s="30" t="s">
        <v>662</v>
      </c>
      <c r="U8" s="154"/>
      <c r="V8" s="252"/>
      <c r="W8" s="301"/>
      <c r="X8" s="252"/>
      <c r="Y8" s="252"/>
      <c r="Z8" s="252"/>
      <c r="AA8" s="252"/>
      <c r="AB8" s="253"/>
      <c r="AC8" s="254"/>
      <c r="AD8" s="252"/>
    </row>
    <row r="9" spans="1:30" ht="11.25" customHeight="1" thickBot="1" x14ac:dyDescent="0.25">
      <c r="A9" s="450" t="s">
        <v>138</v>
      </c>
      <c r="B9" s="451" t="s">
        <v>73</v>
      </c>
      <c r="C9" s="452" t="s">
        <v>139</v>
      </c>
      <c r="D9" s="452" t="s">
        <v>37</v>
      </c>
      <c r="E9" s="452">
        <v>0</v>
      </c>
      <c r="F9" s="452" t="s">
        <v>140</v>
      </c>
      <c r="G9" s="452" t="s">
        <v>89</v>
      </c>
      <c r="H9" s="452" t="s">
        <v>8</v>
      </c>
      <c r="I9" s="452" t="s">
        <v>148</v>
      </c>
      <c r="K9" s="43" t="s">
        <v>183</v>
      </c>
      <c r="L9" s="30" t="str">
        <f>R14</f>
        <v>Jindra</v>
      </c>
      <c r="M9" s="86" t="str">
        <f>Q14</f>
        <v xml:space="preserve">Dolák </v>
      </c>
      <c r="P9" s="30">
        <v>8</v>
      </c>
      <c r="Q9" s="30" t="s">
        <v>663</v>
      </c>
      <c r="U9" s="230"/>
      <c r="V9" s="252"/>
      <c r="W9" s="301"/>
      <c r="X9" s="252"/>
      <c r="Y9" s="252"/>
      <c r="Z9" s="252"/>
      <c r="AA9" s="252"/>
      <c r="AB9" s="253"/>
      <c r="AC9" s="254"/>
      <c r="AD9" s="252"/>
    </row>
    <row r="10" spans="1:30" ht="11.25" customHeight="1" thickTop="1" x14ac:dyDescent="0.2">
      <c r="A10" s="453">
        <v>1</v>
      </c>
      <c r="B10" s="454" t="s">
        <v>442</v>
      </c>
      <c r="C10" s="453">
        <v>1</v>
      </c>
      <c r="D10" s="453">
        <v>1</v>
      </c>
      <c r="E10" s="453">
        <v>0</v>
      </c>
      <c r="F10" s="453">
        <v>0</v>
      </c>
      <c r="G10" s="455">
        <v>0.20833333333333334</v>
      </c>
      <c r="H10" s="453">
        <v>3</v>
      </c>
      <c r="I10" s="453">
        <v>0</v>
      </c>
      <c r="M10" s="86"/>
      <c r="P10" s="30">
        <v>9</v>
      </c>
      <c r="Q10" s="30" t="s">
        <v>664</v>
      </c>
      <c r="U10" s="154"/>
      <c r="V10" s="252"/>
      <c r="W10" s="301"/>
      <c r="X10" s="252"/>
      <c r="Y10" s="252"/>
      <c r="Z10" s="252"/>
      <c r="AA10" s="252"/>
      <c r="AB10" s="253"/>
      <c r="AC10" s="254"/>
      <c r="AD10" s="252"/>
    </row>
    <row r="11" spans="1:30" ht="11.25" customHeight="1" x14ac:dyDescent="0.2">
      <c r="A11" s="456">
        <v>2</v>
      </c>
      <c r="B11" s="457" t="s">
        <v>674</v>
      </c>
      <c r="C11" s="456">
        <v>1</v>
      </c>
      <c r="D11" s="456">
        <v>1</v>
      </c>
      <c r="E11" s="456">
        <v>0</v>
      </c>
      <c r="F11" s="456">
        <v>0</v>
      </c>
      <c r="G11" s="458">
        <v>0.1673611111111111</v>
      </c>
      <c r="H11" s="456">
        <v>3</v>
      </c>
      <c r="I11" s="456">
        <v>0</v>
      </c>
      <c r="M11" s="86"/>
      <c r="N11" s="110"/>
      <c r="P11" s="30">
        <v>10</v>
      </c>
      <c r="Q11" s="30" t="s">
        <v>665</v>
      </c>
      <c r="U11" s="154"/>
      <c r="V11" s="252"/>
      <c r="W11" s="301"/>
      <c r="X11" s="252"/>
      <c r="Y11" s="252"/>
      <c r="Z11" s="252"/>
      <c r="AA11" s="252"/>
      <c r="AB11" s="253"/>
      <c r="AC11" s="254"/>
      <c r="AD11" s="252"/>
    </row>
    <row r="12" spans="1:30" ht="11.25" customHeight="1" x14ac:dyDescent="0.2">
      <c r="A12" s="456">
        <v>3</v>
      </c>
      <c r="B12" s="457" t="s">
        <v>446</v>
      </c>
      <c r="C12" s="456">
        <v>1</v>
      </c>
      <c r="D12" s="456">
        <v>1</v>
      </c>
      <c r="E12" s="456">
        <v>0</v>
      </c>
      <c r="F12" s="456">
        <v>0</v>
      </c>
      <c r="G12" s="458">
        <v>0.16805555555555554</v>
      </c>
      <c r="H12" s="456">
        <v>3</v>
      </c>
      <c r="I12" s="456">
        <v>3</v>
      </c>
      <c r="K12" s="16" t="s">
        <v>65</v>
      </c>
      <c r="L12" s="31" t="s">
        <v>0</v>
      </c>
      <c r="M12" s="229" t="s">
        <v>22</v>
      </c>
      <c r="N12" s="110"/>
      <c r="P12" s="30">
        <v>11</v>
      </c>
      <c r="Q12" s="30" t="s">
        <v>666</v>
      </c>
      <c r="U12" s="230"/>
      <c r="V12" s="252"/>
      <c r="W12" s="301"/>
      <c r="X12" s="252"/>
      <c r="Y12" s="252"/>
      <c r="Z12" s="252"/>
      <c r="AA12" s="252"/>
      <c r="AB12" s="253"/>
      <c r="AC12" s="254"/>
      <c r="AD12" s="252"/>
    </row>
    <row r="13" spans="1:30" ht="11.25" customHeight="1" x14ac:dyDescent="0.2">
      <c r="A13" s="456">
        <v>4</v>
      </c>
      <c r="B13" s="457" t="s">
        <v>443</v>
      </c>
      <c r="C13" s="456">
        <v>1</v>
      </c>
      <c r="D13" s="456">
        <v>1</v>
      </c>
      <c r="E13" s="456">
        <v>0</v>
      </c>
      <c r="F13" s="456">
        <v>0</v>
      </c>
      <c r="G13" s="458">
        <v>0.12569444444444444</v>
      </c>
      <c r="H13" s="456">
        <v>3</v>
      </c>
      <c r="I13" s="456">
        <v>0</v>
      </c>
      <c r="K13" s="10" t="s">
        <v>669</v>
      </c>
      <c r="L13" s="156" t="str">
        <f>R2</f>
        <v>Novák V.</v>
      </c>
      <c r="M13" s="157" t="str">
        <f>S2</f>
        <v>Chvátal P.</v>
      </c>
      <c r="N13" s="6"/>
      <c r="P13" s="30">
        <v>12</v>
      </c>
      <c r="Q13" s="30" t="s">
        <v>667</v>
      </c>
      <c r="R13" s="30" t="str">
        <f>Q5</f>
        <v>Mašát</v>
      </c>
      <c r="U13" s="154"/>
      <c r="V13" s="252"/>
      <c r="W13" s="301"/>
      <c r="X13" s="252"/>
      <c r="Y13" s="252"/>
      <c r="Z13" s="252"/>
      <c r="AA13" s="252"/>
      <c r="AB13" s="253"/>
      <c r="AC13" s="254"/>
      <c r="AD13" s="252"/>
    </row>
    <row r="14" spans="1:30" ht="11.25" customHeight="1" x14ac:dyDescent="0.2">
      <c r="A14" s="456">
        <v>5</v>
      </c>
      <c r="B14" s="457" t="s">
        <v>675</v>
      </c>
      <c r="C14" s="456">
        <v>1</v>
      </c>
      <c r="D14" s="456">
        <v>1</v>
      </c>
      <c r="E14" s="456">
        <v>0</v>
      </c>
      <c r="F14" s="456">
        <v>0</v>
      </c>
      <c r="G14" s="458">
        <v>0.12638888888888888</v>
      </c>
      <c r="H14" s="456">
        <v>3</v>
      </c>
      <c r="I14" s="456">
        <v>3</v>
      </c>
      <c r="K14" s="10"/>
      <c r="L14" s="156"/>
      <c r="M14" s="157"/>
      <c r="N14" s="110"/>
      <c r="P14" s="30">
        <v>13</v>
      </c>
      <c r="Q14" s="30" t="s">
        <v>668</v>
      </c>
      <c r="R14" s="30" t="str">
        <f>Q11</f>
        <v>Jindra</v>
      </c>
      <c r="U14" s="154"/>
      <c r="V14" s="252"/>
      <c r="W14" s="301"/>
      <c r="X14" s="252"/>
      <c r="Y14" s="252"/>
      <c r="Z14" s="252"/>
      <c r="AA14" s="252"/>
      <c r="AB14" s="253"/>
      <c r="AC14" s="254"/>
      <c r="AD14" s="252"/>
    </row>
    <row r="15" spans="1:30" ht="11.25" customHeight="1" x14ac:dyDescent="0.2">
      <c r="A15" s="456">
        <v>6</v>
      </c>
      <c r="B15" s="457" t="s">
        <v>145</v>
      </c>
      <c r="C15" s="456">
        <v>1</v>
      </c>
      <c r="D15" s="456">
        <v>1</v>
      </c>
      <c r="E15" s="456">
        <v>0</v>
      </c>
      <c r="F15" s="456">
        <v>0</v>
      </c>
      <c r="G15" s="458">
        <v>0.12638888888888888</v>
      </c>
      <c r="H15" s="456">
        <v>3</v>
      </c>
      <c r="I15" s="456">
        <v>0</v>
      </c>
      <c r="K15" s="10"/>
      <c r="L15" s="156"/>
      <c r="M15" s="157"/>
      <c r="N15" s="6"/>
      <c r="P15" s="30">
        <v>14</v>
      </c>
      <c r="U15" s="230"/>
      <c r="V15" s="252"/>
      <c r="W15" s="301"/>
      <c r="X15" s="252"/>
      <c r="Y15" s="252"/>
      <c r="Z15" s="252"/>
      <c r="AA15" s="252"/>
      <c r="AB15" s="253"/>
      <c r="AC15" s="254"/>
      <c r="AD15" s="252"/>
    </row>
    <row r="16" spans="1:30" x14ac:dyDescent="0.2">
      <c r="A16" s="456">
        <v>7</v>
      </c>
      <c r="B16" s="457" t="s">
        <v>477</v>
      </c>
      <c r="C16" s="456">
        <v>1</v>
      </c>
      <c r="D16" s="456">
        <v>0</v>
      </c>
      <c r="E16" s="456">
        <v>1</v>
      </c>
      <c r="F16" s="456">
        <v>0</v>
      </c>
      <c r="G16" s="458">
        <v>0.12708333333333333</v>
      </c>
      <c r="H16" s="456">
        <v>1</v>
      </c>
      <c r="I16" s="456">
        <v>1</v>
      </c>
      <c r="K16" s="10"/>
      <c r="L16" s="156"/>
      <c r="M16" s="157"/>
      <c r="N16" s="100"/>
      <c r="P16" s="30">
        <v>15</v>
      </c>
      <c r="U16" s="154"/>
      <c r="V16" s="302"/>
    </row>
    <row r="17" spans="1:31" x14ac:dyDescent="0.2">
      <c r="A17" s="456">
        <v>8</v>
      </c>
      <c r="B17" s="457" t="s">
        <v>440</v>
      </c>
      <c r="C17" s="456">
        <v>1</v>
      </c>
      <c r="D17" s="456">
        <v>0</v>
      </c>
      <c r="E17" s="456">
        <v>1</v>
      </c>
      <c r="F17" s="456">
        <v>0</v>
      </c>
      <c r="G17" s="458">
        <v>0.12708333333333333</v>
      </c>
      <c r="H17" s="456">
        <v>1</v>
      </c>
      <c r="I17" s="456">
        <v>-2</v>
      </c>
      <c r="L17" s="156"/>
      <c r="M17" s="157"/>
      <c r="N17" s="6"/>
      <c r="U17" s="154"/>
      <c r="V17" s="302"/>
    </row>
    <row r="18" spans="1:31" x14ac:dyDescent="0.2">
      <c r="A18" s="456">
        <v>9</v>
      </c>
      <c r="B18" s="457" t="s">
        <v>142</v>
      </c>
      <c r="C18" s="456">
        <v>1</v>
      </c>
      <c r="D18" s="456">
        <v>0</v>
      </c>
      <c r="E18" s="456">
        <v>0</v>
      </c>
      <c r="F18" s="456">
        <v>1</v>
      </c>
      <c r="G18" s="458">
        <v>8.5416666666666655E-2</v>
      </c>
      <c r="H18" s="456">
        <v>0</v>
      </c>
      <c r="I18" s="456">
        <v>0</v>
      </c>
      <c r="K18" s="265" t="s">
        <v>66</v>
      </c>
      <c r="L18" s="129" t="s">
        <v>59</v>
      </c>
      <c r="M18" s="130" t="s">
        <v>49</v>
      </c>
      <c r="N18" s="124"/>
      <c r="U18" s="230"/>
      <c r="V18" s="303"/>
    </row>
    <row r="19" spans="1:31" x14ac:dyDescent="0.2">
      <c r="A19" s="456">
        <v>10</v>
      </c>
      <c r="B19" s="457" t="s">
        <v>141</v>
      </c>
      <c r="C19" s="456">
        <v>1</v>
      </c>
      <c r="D19" s="456">
        <v>0</v>
      </c>
      <c r="E19" s="456">
        <v>0</v>
      </c>
      <c r="F19" s="456">
        <v>1</v>
      </c>
      <c r="G19" s="458">
        <v>8.5416666666666655E-2</v>
      </c>
      <c r="H19" s="456">
        <v>0</v>
      </c>
      <c r="I19" s="456">
        <v>-3</v>
      </c>
      <c r="K19" s="10" t="s">
        <v>601</v>
      </c>
      <c r="L19" s="156" t="str">
        <f>T2</f>
        <v>Novák V.</v>
      </c>
      <c r="M19" s="157"/>
      <c r="N19" s="86"/>
      <c r="U19" s="154"/>
      <c r="V19" s="302"/>
    </row>
    <row r="20" spans="1:31" x14ac:dyDescent="0.2">
      <c r="A20" s="456">
        <v>11</v>
      </c>
      <c r="B20" s="457" t="s">
        <v>161</v>
      </c>
      <c r="C20" s="456">
        <v>1</v>
      </c>
      <c r="D20" s="456">
        <v>0</v>
      </c>
      <c r="E20" s="456">
        <v>0</v>
      </c>
      <c r="F20" s="456">
        <v>1</v>
      </c>
      <c r="G20" s="458">
        <v>8.6111111111111124E-2</v>
      </c>
      <c r="H20" s="456">
        <v>0</v>
      </c>
      <c r="I20" s="456">
        <v>-3</v>
      </c>
      <c r="K20" s="43" t="s">
        <v>184</v>
      </c>
      <c r="L20" s="156" t="str">
        <f>T3</f>
        <v>Kelbler</v>
      </c>
      <c r="M20" s="10"/>
      <c r="N20" s="86"/>
      <c r="U20" s="154"/>
      <c r="V20" s="302"/>
    </row>
    <row r="21" spans="1:31" x14ac:dyDescent="0.2">
      <c r="A21" s="456">
        <v>12</v>
      </c>
      <c r="B21" s="457" t="s">
        <v>439</v>
      </c>
      <c r="C21" s="456">
        <v>1</v>
      </c>
      <c r="D21" s="456">
        <v>0</v>
      </c>
      <c r="E21" s="456">
        <v>0</v>
      </c>
      <c r="F21" s="456">
        <v>1</v>
      </c>
      <c r="G21" s="458">
        <v>4.3750000000000004E-2</v>
      </c>
      <c r="H21" s="456">
        <v>0</v>
      </c>
      <c r="I21" s="456">
        <v>0</v>
      </c>
      <c r="K21" s="43" t="s">
        <v>670</v>
      </c>
      <c r="L21" s="156" t="str">
        <f>T4</f>
        <v>Pokorný</v>
      </c>
      <c r="N21" s="86"/>
      <c r="U21" s="230"/>
      <c r="V21" s="302"/>
    </row>
    <row r="22" spans="1:31" x14ac:dyDescent="0.2">
      <c r="A22" s="456">
        <v>13</v>
      </c>
      <c r="B22" s="457" t="s">
        <v>143</v>
      </c>
      <c r="C22" s="456">
        <v>1</v>
      </c>
      <c r="D22" s="456">
        <v>0</v>
      </c>
      <c r="E22" s="456">
        <v>0</v>
      </c>
      <c r="F22" s="456">
        <v>1</v>
      </c>
      <c r="G22" s="458">
        <v>4.4444444444444446E-2</v>
      </c>
      <c r="H22" s="456">
        <v>0</v>
      </c>
      <c r="I22" s="456">
        <v>0</v>
      </c>
      <c r="K22" s="43" t="s">
        <v>177</v>
      </c>
      <c r="L22" s="156" t="str">
        <f>T5</f>
        <v>Švarc</v>
      </c>
      <c r="M22" s="10"/>
      <c r="N22" s="86"/>
      <c r="U22" s="154"/>
      <c r="V22" s="302"/>
    </row>
    <row r="23" spans="1:31" x14ac:dyDescent="0.2">
      <c r="A23" s="456">
        <v>14</v>
      </c>
      <c r="B23" s="457" t="s">
        <v>447</v>
      </c>
      <c r="C23" s="456">
        <v>1</v>
      </c>
      <c r="D23" s="456">
        <v>0</v>
      </c>
      <c r="E23" s="456">
        <v>0</v>
      </c>
      <c r="F23" s="456">
        <v>1</v>
      </c>
      <c r="G23" s="458">
        <v>3.472222222222222E-3</v>
      </c>
      <c r="H23" s="456">
        <v>0</v>
      </c>
      <c r="I23" s="456">
        <v>0</v>
      </c>
      <c r="M23" s="10"/>
      <c r="N23" s="86"/>
      <c r="U23" s="154"/>
      <c r="V23" s="302"/>
    </row>
    <row r="24" spans="1:31" x14ac:dyDescent="0.2">
      <c r="A24" s="231"/>
      <c r="B24" s="231" t="s">
        <v>379</v>
      </c>
      <c r="C24" s="298"/>
      <c r="D24" s="459"/>
      <c r="E24" s="459"/>
      <c r="F24" s="459"/>
      <c r="G24" s="460"/>
      <c r="H24" s="459"/>
      <c r="I24" s="459"/>
      <c r="K24" s="111" t="s">
        <v>68</v>
      </c>
      <c r="L24" s="45"/>
      <c r="M24" s="45"/>
      <c r="N24" s="45"/>
      <c r="U24" s="154"/>
      <c r="V24" s="302"/>
    </row>
    <row r="25" spans="1:31" x14ac:dyDescent="0.2">
      <c r="A25" s="231" t="s">
        <v>248</v>
      </c>
      <c r="B25" s="231" t="s">
        <v>961</v>
      </c>
      <c r="C25" s="520">
        <v>4.2361111111111106E-2</v>
      </c>
      <c r="D25" s="231" t="str">
        <f>VLOOKUP($A25,'[2]Los A1415'!$A$3:$D$100,4,0)</f>
        <v>24.08.</v>
      </c>
      <c r="E25" s="198"/>
      <c r="F25" s="198"/>
      <c r="G25" s="198"/>
      <c r="H25" s="198"/>
      <c r="I25" s="198"/>
      <c r="K25" s="121"/>
      <c r="L25" s="255" t="str">
        <f xml:space="preserve">           Q25</f>
        <v>Havlík R</v>
      </c>
      <c r="M25" s="45"/>
      <c r="N25" s="45"/>
      <c r="O25" s="88"/>
      <c r="P25" s="30">
        <v>1</v>
      </c>
      <c r="Q25" s="30" t="s">
        <v>656</v>
      </c>
      <c r="R25" s="30" t="str">
        <f>Q35</f>
        <v>Bastl P.</v>
      </c>
      <c r="S25" s="30" t="str">
        <f>Q30</f>
        <v>Švarc</v>
      </c>
      <c r="T25" s="30" t="str">
        <f>Q31</f>
        <v>Kelbler P.</v>
      </c>
      <c r="U25" s="154"/>
      <c r="V25" s="248"/>
    </row>
    <row r="26" spans="1:31" x14ac:dyDescent="0.2">
      <c r="A26" s="231" t="s">
        <v>250</v>
      </c>
      <c r="B26" s="231" t="s">
        <v>588</v>
      </c>
      <c r="C26" s="520">
        <v>2.7777777777777779E-3</v>
      </c>
      <c r="D26" s="231" t="str">
        <f>VLOOKUP($A26,'[2]Los A1415'!$A$3:$D$100,4,0)</f>
        <v>24.08.</v>
      </c>
      <c r="E26" s="198"/>
      <c r="F26" s="198"/>
      <c r="G26" s="198"/>
      <c r="H26" s="198"/>
      <c r="I26" s="198"/>
      <c r="K26" s="121" t="str">
        <f>Q26</f>
        <v>Havlík V</v>
      </c>
      <c r="L26" s="121" t="str">
        <f>Q27</f>
        <v>Zamazal</v>
      </c>
      <c r="M26" s="121" t="str">
        <f>Q28</f>
        <v>Habr J.</v>
      </c>
      <c r="N26" s="121" t="str">
        <f>Q29</f>
        <v>Novák V.</v>
      </c>
      <c r="O26" s="104"/>
      <c r="P26" s="30">
        <v>2</v>
      </c>
      <c r="Q26" s="30" t="s">
        <v>676</v>
      </c>
      <c r="R26" s="30" t="str">
        <f>Q32</f>
        <v>Urbánek</v>
      </c>
      <c r="S26" s="30" t="str">
        <f>Q30</f>
        <v>Švarc</v>
      </c>
      <c r="T26" s="30" t="str">
        <f>Q25</f>
        <v>Havlík R</v>
      </c>
      <c r="U26" s="154"/>
      <c r="V26" s="248"/>
    </row>
    <row r="27" spans="1:31" x14ac:dyDescent="0.2">
      <c r="A27" s="231" t="s">
        <v>251</v>
      </c>
      <c r="B27" s="231" t="s">
        <v>622</v>
      </c>
      <c r="C27" s="520">
        <v>8.4027777777777771E-2</v>
      </c>
      <c r="D27" s="231" t="str">
        <f>VLOOKUP($A27,'[2]Los A1415'!$A$3:$D$100,4,0)</f>
        <v>23.08.</v>
      </c>
      <c r="E27" s="198"/>
      <c r="F27" s="198"/>
      <c r="G27" s="198"/>
      <c r="H27" s="198"/>
      <c r="I27" s="198"/>
      <c r="K27" s="121" t="str">
        <f>Q30</f>
        <v>Švarc</v>
      </c>
      <c r="L27" s="121" t="str">
        <f>Q31</f>
        <v>Kelbler P.</v>
      </c>
      <c r="M27" s="121" t="str">
        <f>Q32</f>
        <v>Urbánek</v>
      </c>
      <c r="N27" s="121" t="str">
        <f>Q33</f>
        <v>Chvátal P.</v>
      </c>
      <c r="O27" s="104"/>
      <c r="P27" s="30">
        <v>3</v>
      </c>
      <c r="Q27" s="30" t="s">
        <v>677</v>
      </c>
      <c r="R27" s="30" t="str">
        <f>Q33</f>
        <v>Chvátal P.</v>
      </c>
      <c r="S27" s="30" t="str">
        <f>Q27</f>
        <v>Zamazal</v>
      </c>
      <c r="T27" s="30" t="str">
        <f>Q32</f>
        <v>Urbánek</v>
      </c>
      <c r="U27" s="230"/>
      <c r="V27" s="248"/>
    </row>
    <row r="28" spans="1:31" x14ac:dyDescent="0.2">
      <c r="A28" s="761" t="s">
        <v>252</v>
      </c>
      <c r="B28" s="761" t="s">
        <v>466</v>
      </c>
      <c r="C28" s="769">
        <v>0.12638888888888888</v>
      </c>
      <c r="D28" s="761" t="str">
        <f>VLOOKUP($A28,'[2]Los A1415'!$A$3:$D$100,4,0)</f>
        <v>24.08.</v>
      </c>
      <c r="E28" s="198"/>
      <c r="F28" s="198"/>
      <c r="G28" s="198"/>
      <c r="H28" s="198"/>
      <c r="I28" s="198"/>
      <c r="K28" s="121"/>
      <c r="L28" s="121" t="str">
        <f>Q34</f>
        <v>Pokorný</v>
      </c>
      <c r="M28" s="121" t="str">
        <f>Q35</f>
        <v>Bastl P.</v>
      </c>
      <c r="N28" s="132"/>
      <c r="O28" s="104"/>
      <c r="P28" s="30">
        <v>4</v>
      </c>
      <c r="Q28" s="30" t="s">
        <v>678</v>
      </c>
      <c r="T28" s="30" t="str">
        <f>Q34</f>
        <v>Pokorný</v>
      </c>
      <c r="U28" s="154"/>
      <c r="V28" s="248"/>
    </row>
    <row r="29" spans="1:31" x14ac:dyDescent="0.2">
      <c r="A29" s="231" t="s">
        <v>253</v>
      </c>
      <c r="B29" s="231" t="s">
        <v>962</v>
      </c>
      <c r="C29" s="520">
        <v>0.16944444444444443</v>
      </c>
      <c r="D29" s="231" t="str">
        <f>VLOOKUP($A29,'[2]Los A1415'!$A$3:$D$100,4,0)</f>
        <v>23.08.</v>
      </c>
      <c r="E29" s="198"/>
      <c r="F29" s="198"/>
      <c r="G29" s="198"/>
      <c r="H29" s="198"/>
      <c r="I29" s="198"/>
      <c r="K29" s="121"/>
      <c r="L29" s="45"/>
      <c r="M29" s="45"/>
      <c r="N29" s="45"/>
      <c r="O29" s="88"/>
      <c r="P29" s="30">
        <v>5</v>
      </c>
      <c r="Q29" s="30" t="s">
        <v>660</v>
      </c>
      <c r="U29" s="154"/>
      <c r="V29" s="248"/>
    </row>
    <row r="30" spans="1:31" x14ac:dyDescent="0.2">
      <c r="A30" s="231" t="s">
        <v>255</v>
      </c>
      <c r="B30" s="231" t="s">
        <v>963</v>
      </c>
      <c r="C30" s="520">
        <v>0.16666666666666666</v>
      </c>
      <c r="D30" s="231" t="str">
        <f>VLOOKUP($A30,'[2]Los A1415'!$A$3:$D$100,4,0)</f>
        <v>24.08.</v>
      </c>
      <c r="E30" s="198"/>
      <c r="F30" s="198"/>
      <c r="G30" s="198"/>
      <c r="H30" s="198"/>
      <c r="I30" s="198"/>
      <c r="K30" s="111" t="s">
        <v>67</v>
      </c>
      <c r="L30" s="47" t="s">
        <v>61</v>
      </c>
      <c r="M30" s="45" t="s">
        <v>37</v>
      </c>
      <c r="N30" s="45"/>
      <c r="O30" s="88"/>
      <c r="P30" s="30">
        <v>6</v>
      </c>
      <c r="Q30" s="30" t="s">
        <v>662</v>
      </c>
      <c r="U30" s="230"/>
      <c r="V30" s="304"/>
    </row>
    <row r="31" spans="1:31" s="6" customFormat="1" x14ac:dyDescent="0.2">
      <c r="A31" s="231" t="s">
        <v>256</v>
      </c>
      <c r="B31" s="231" t="s">
        <v>964</v>
      </c>
      <c r="C31" s="520">
        <v>4.2361111111111106E-2</v>
      </c>
      <c r="D31" s="231" t="str">
        <f>VLOOKUP($A31,'[2]Los A1415'!$A$3:$D$100,4,0)</f>
        <v>24.08.</v>
      </c>
      <c r="E31" s="198"/>
      <c r="F31" s="198"/>
      <c r="G31" s="198"/>
      <c r="H31" s="198"/>
      <c r="I31" s="198"/>
      <c r="J31" s="124"/>
      <c r="K31" s="121" t="s">
        <v>192</v>
      </c>
      <c r="L31" s="93" t="str">
        <f>R36</f>
        <v>Švarc</v>
      </c>
      <c r="M31" s="88" t="str">
        <f>Q36</f>
        <v>Bastl V.</v>
      </c>
      <c r="N31" s="45"/>
      <c r="O31" s="88"/>
      <c r="P31" s="30">
        <v>7</v>
      </c>
      <c r="Q31" s="30" t="s">
        <v>679</v>
      </c>
      <c r="R31" s="30"/>
      <c r="S31" s="30"/>
      <c r="T31" s="30"/>
      <c r="U31" s="154"/>
      <c r="V31" s="248"/>
      <c r="W31" s="12"/>
      <c r="X31" s="12"/>
      <c r="Y31" s="12"/>
      <c r="Z31" s="12"/>
      <c r="AA31" s="12"/>
      <c r="AB31" s="12"/>
      <c r="AC31" s="12"/>
      <c r="AD31" s="12"/>
      <c r="AE31" s="12"/>
    </row>
    <row r="32" spans="1:31" ht="12" thickBot="1" x14ac:dyDescent="0.25">
      <c r="A32" s="325" t="s">
        <v>138</v>
      </c>
      <c r="B32" s="325" t="s">
        <v>73</v>
      </c>
      <c r="C32" s="326" t="s">
        <v>139</v>
      </c>
      <c r="D32" s="326" t="s">
        <v>37</v>
      </c>
      <c r="E32" s="326">
        <v>0</v>
      </c>
      <c r="F32" s="326" t="s">
        <v>140</v>
      </c>
      <c r="G32" s="326" t="s">
        <v>89</v>
      </c>
      <c r="H32" s="326" t="s">
        <v>8</v>
      </c>
      <c r="I32" s="326" t="s">
        <v>148</v>
      </c>
      <c r="J32" s="137"/>
      <c r="K32" s="121" t="s">
        <v>185</v>
      </c>
      <c r="L32" s="93" t="str">
        <f>R37</f>
        <v>Bastl P.</v>
      </c>
      <c r="M32" s="88" t="str">
        <f>Q37</f>
        <v>Jindra</v>
      </c>
      <c r="N32" s="45"/>
      <c r="O32" s="88"/>
      <c r="P32" s="30">
        <v>8</v>
      </c>
      <c r="Q32" s="30" t="s">
        <v>680</v>
      </c>
      <c r="U32" s="154"/>
      <c r="V32" s="248"/>
    </row>
    <row r="33" spans="1:22" ht="12" thickTop="1" x14ac:dyDescent="0.2">
      <c r="A33" s="328">
        <v>1</v>
      </c>
      <c r="B33" s="327" t="s">
        <v>446</v>
      </c>
      <c r="C33" s="328">
        <v>2</v>
      </c>
      <c r="D33" s="328">
        <v>2</v>
      </c>
      <c r="E33" s="328">
        <v>0</v>
      </c>
      <c r="F33" s="328">
        <v>0</v>
      </c>
      <c r="G33" s="468">
        <v>0.3347222222222222</v>
      </c>
      <c r="H33" s="328">
        <v>6</v>
      </c>
      <c r="I33" s="328">
        <v>3</v>
      </c>
      <c r="K33" s="121" t="s">
        <v>178</v>
      </c>
      <c r="L33" s="93" t="str">
        <f>R38</f>
        <v>Urbánek</v>
      </c>
      <c r="M33" s="88" t="str">
        <f>Q38</f>
        <v>Havlík M.</v>
      </c>
      <c r="N33" s="45"/>
      <c r="O33" s="88"/>
      <c r="P33" s="30">
        <v>9</v>
      </c>
      <c r="Q33" s="30" t="s">
        <v>664</v>
      </c>
      <c r="U33" s="230"/>
      <c r="V33" s="248"/>
    </row>
    <row r="34" spans="1:22" x14ac:dyDescent="0.2">
      <c r="A34" s="330">
        <v>2</v>
      </c>
      <c r="B34" s="329" t="s">
        <v>440</v>
      </c>
      <c r="C34" s="330">
        <v>2</v>
      </c>
      <c r="D34" s="330">
        <v>1</v>
      </c>
      <c r="E34" s="330">
        <v>1</v>
      </c>
      <c r="F34" s="330">
        <v>0</v>
      </c>
      <c r="G34" s="447">
        <v>0.29375000000000001</v>
      </c>
      <c r="H34" s="330">
        <v>4</v>
      </c>
      <c r="I34" s="330">
        <v>1</v>
      </c>
      <c r="K34" s="121"/>
      <c r="L34" s="88"/>
      <c r="M34" s="45"/>
      <c r="N34" s="122"/>
      <c r="O34" s="88"/>
      <c r="P34" s="30">
        <v>10</v>
      </c>
      <c r="Q34" s="30" t="s">
        <v>666</v>
      </c>
      <c r="U34" s="154"/>
      <c r="V34" s="248"/>
    </row>
    <row r="35" spans="1:22" x14ac:dyDescent="0.2">
      <c r="A35" s="330">
        <v>3</v>
      </c>
      <c r="B35" s="329" t="s">
        <v>674</v>
      </c>
      <c r="C35" s="330">
        <v>2</v>
      </c>
      <c r="D35" s="330">
        <v>1</v>
      </c>
      <c r="E35" s="330">
        <v>1</v>
      </c>
      <c r="F35" s="330">
        <v>0</v>
      </c>
      <c r="G35" s="447">
        <v>0.33680555555555558</v>
      </c>
      <c r="H35" s="330">
        <v>4</v>
      </c>
      <c r="I35" s="330">
        <v>1</v>
      </c>
      <c r="K35" s="121" t="s">
        <v>65</v>
      </c>
      <c r="L35" s="45" t="s">
        <v>0</v>
      </c>
      <c r="M35" s="45" t="s">
        <v>22</v>
      </c>
      <c r="N35" s="122"/>
      <c r="O35" s="88"/>
      <c r="P35" s="30">
        <v>11</v>
      </c>
      <c r="Q35" s="30" t="s">
        <v>667</v>
      </c>
      <c r="U35" s="154"/>
      <c r="V35" s="248"/>
    </row>
    <row r="36" spans="1:22" x14ac:dyDescent="0.2">
      <c r="A36" s="330">
        <v>4</v>
      </c>
      <c r="B36" s="329" t="s">
        <v>675</v>
      </c>
      <c r="C36" s="330">
        <v>2</v>
      </c>
      <c r="D36" s="330">
        <v>1</v>
      </c>
      <c r="E36" s="330">
        <v>1</v>
      </c>
      <c r="F36" s="330">
        <v>0</v>
      </c>
      <c r="G36" s="447">
        <v>0.16874999999999998</v>
      </c>
      <c r="H36" s="330">
        <v>4</v>
      </c>
      <c r="I36" s="330">
        <v>4</v>
      </c>
      <c r="K36" s="123" t="s">
        <v>681</v>
      </c>
      <c r="L36" s="88" t="str">
        <f>R25</f>
        <v>Bastl P.</v>
      </c>
      <c r="M36" s="93" t="str">
        <f>S25</f>
        <v>Švarc</v>
      </c>
      <c r="N36" s="45"/>
      <c r="O36" s="88"/>
      <c r="P36" s="30">
        <v>12</v>
      </c>
      <c r="Q36" s="30" t="s">
        <v>661</v>
      </c>
      <c r="R36" s="30" t="str">
        <f>Q30</f>
        <v>Švarc</v>
      </c>
      <c r="U36" s="230"/>
      <c r="V36" s="248"/>
    </row>
    <row r="37" spans="1:22" x14ac:dyDescent="0.2">
      <c r="A37" s="330">
        <v>5</v>
      </c>
      <c r="B37" s="329" t="s">
        <v>442</v>
      </c>
      <c r="C37" s="330">
        <v>2</v>
      </c>
      <c r="D37" s="330">
        <v>1</v>
      </c>
      <c r="E37" s="330">
        <v>0</v>
      </c>
      <c r="F37" s="330">
        <v>1</v>
      </c>
      <c r="G37" s="447">
        <v>0.25138888888888888</v>
      </c>
      <c r="H37" s="330">
        <v>3</v>
      </c>
      <c r="I37" s="330">
        <v>0</v>
      </c>
      <c r="K37" s="121" t="s">
        <v>682</v>
      </c>
      <c r="L37" s="88" t="str">
        <f t="shared" ref="L37:M37" si="0">R26</f>
        <v>Urbánek</v>
      </c>
      <c r="M37" s="93" t="str">
        <f t="shared" si="0"/>
        <v>Švarc</v>
      </c>
      <c r="N37" s="122"/>
      <c r="O37" s="88"/>
      <c r="P37" s="30">
        <v>13</v>
      </c>
      <c r="Q37" s="30" t="s">
        <v>665</v>
      </c>
      <c r="R37" s="30" t="str">
        <f>Q35</f>
        <v>Bastl P.</v>
      </c>
      <c r="U37" s="154"/>
      <c r="V37" s="248"/>
    </row>
    <row r="38" spans="1:22" x14ac:dyDescent="0.2">
      <c r="A38" s="330">
        <v>6</v>
      </c>
      <c r="B38" s="329" t="s">
        <v>443</v>
      </c>
      <c r="C38" s="330">
        <v>2</v>
      </c>
      <c r="D38" s="330">
        <v>1</v>
      </c>
      <c r="E38" s="330">
        <v>0</v>
      </c>
      <c r="F38" s="330">
        <v>1</v>
      </c>
      <c r="G38" s="447">
        <v>0.21111111111111111</v>
      </c>
      <c r="H38" s="330">
        <v>3</v>
      </c>
      <c r="I38" s="330">
        <v>0</v>
      </c>
      <c r="K38" s="121" t="s">
        <v>196</v>
      </c>
      <c r="L38" s="88" t="str">
        <f t="shared" ref="L38:M38" si="1">R27</f>
        <v>Chvátal P.</v>
      </c>
      <c r="M38" s="93" t="str">
        <f t="shared" si="1"/>
        <v>Zamazal</v>
      </c>
      <c r="N38" s="45"/>
      <c r="O38" s="88"/>
      <c r="P38" s="30">
        <v>14</v>
      </c>
      <c r="Q38" s="30" t="s">
        <v>657</v>
      </c>
      <c r="R38" s="30" t="str">
        <f>Q32</f>
        <v>Urbánek</v>
      </c>
      <c r="U38" s="154"/>
      <c r="V38" s="304"/>
    </row>
    <row r="39" spans="1:22" x14ac:dyDescent="0.2">
      <c r="A39" s="330">
        <v>7</v>
      </c>
      <c r="B39" s="329" t="s">
        <v>439</v>
      </c>
      <c r="C39" s="330">
        <v>2</v>
      </c>
      <c r="D39" s="330">
        <v>1</v>
      </c>
      <c r="E39" s="330">
        <v>0</v>
      </c>
      <c r="F39" s="330">
        <v>1</v>
      </c>
      <c r="G39" s="447">
        <v>0.1277777777777778</v>
      </c>
      <c r="H39" s="330">
        <v>3</v>
      </c>
      <c r="I39" s="330">
        <v>0</v>
      </c>
      <c r="K39" s="121"/>
      <c r="L39" s="132"/>
      <c r="M39" s="152"/>
      <c r="N39" s="47"/>
      <c r="O39" s="88"/>
      <c r="P39" s="30">
        <v>15</v>
      </c>
      <c r="U39" s="230"/>
      <c r="V39" s="248"/>
    </row>
    <row r="40" spans="1:22" x14ac:dyDescent="0.2">
      <c r="A40" s="330">
        <v>8</v>
      </c>
      <c r="B40" s="329" t="s">
        <v>143</v>
      </c>
      <c r="C40" s="330">
        <v>2</v>
      </c>
      <c r="D40" s="330">
        <v>1</v>
      </c>
      <c r="E40" s="330">
        <v>0</v>
      </c>
      <c r="F40" s="330">
        <v>1</v>
      </c>
      <c r="G40" s="447">
        <v>0.17083333333333331</v>
      </c>
      <c r="H40" s="330">
        <v>3</v>
      </c>
      <c r="I40" s="330">
        <v>0</v>
      </c>
      <c r="K40" s="121"/>
      <c r="L40" s="132"/>
      <c r="M40" s="152"/>
      <c r="N40" s="45"/>
      <c r="O40" s="88"/>
      <c r="U40" s="154"/>
      <c r="V40" s="248"/>
    </row>
    <row r="41" spans="1:22" x14ac:dyDescent="0.2">
      <c r="A41" s="330">
        <v>9</v>
      </c>
      <c r="B41" s="329" t="s">
        <v>145</v>
      </c>
      <c r="C41" s="330">
        <v>2</v>
      </c>
      <c r="D41" s="330">
        <v>1</v>
      </c>
      <c r="E41" s="330">
        <v>0</v>
      </c>
      <c r="F41" s="330">
        <v>1</v>
      </c>
      <c r="G41" s="447">
        <v>0.12916666666666668</v>
      </c>
      <c r="H41" s="330">
        <v>3</v>
      </c>
      <c r="I41" s="330">
        <v>0</v>
      </c>
      <c r="K41" s="266" t="s">
        <v>66</v>
      </c>
      <c r="L41" s="256" t="s">
        <v>59</v>
      </c>
      <c r="M41" s="153" t="s">
        <v>49</v>
      </c>
      <c r="N41" s="45"/>
      <c r="U41" s="154"/>
      <c r="V41" s="248"/>
    </row>
    <row r="42" spans="1:22" x14ac:dyDescent="0.2">
      <c r="A42" s="330">
        <v>10</v>
      </c>
      <c r="B42" s="329" t="s">
        <v>477</v>
      </c>
      <c r="C42" s="330">
        <v>2</v>
      </c>
      <c r="D42" s="330">
        <v>0</v>
      </c>
      <c r="E42" s="330">
        <v>2</v>
      </c>
      <c r="F42" s="330">
        <v>0</v>
      </c>
      <c r="G42" s="447">
        <v>0.16944444444444443</v>
      </c>
      <c r="H42" s="330">
        <v>2</v>
      </c>
      <c r="I42" s="330">
        <v>-1</v>
      </c>
      <c r="K42" s="121" t="s">
        <v>190</v>
      </c>
      <c r="L42" s="45" t="str">
        <f>T25</f>
        <v>Kelbler P.</v>
      </c>
      <c r="M42" s="45"/>
      <c r="N42" s="122"/>
      <c r="U42" s="230"/>
      <c r="V42" s="248"/>
    </row>
    <row r="43" spans="1:22" x14ac:dyDescent="0.2">
      <c r="A43" s="330">
        <v>11</v>
      </c>
      <c r="B43" s="329" t="s">
        <v>142</v>
      </c>
      <c r="C43" s="330">
        <v>2</v>
      </c>
      <c r="D43" s="330">
        <v>0</v>
      </c>
      <c r="E43" s="330">
        <v>1</v>
      </c>
      <c r="F43" s="330">
        <v>1</v>
      </c>
      <c r="G43" s="447">
        <v>0.25486111111111109</v>
      </c>
      <c r="H43" s="330">
        <v>1</v>
      </c>
      <c r="I43" s="330">
        <v>-2</v>
      </c>
      <c r="K43" s="121" t="s">
        <v>601</v>
      </c>
      <c r="L43" s="45" t="str">
        <f t="shared" ref="L43:L45" si="2">T26</f>
        <v>Havlík R</v>
      </c>
      <c r="M43" s="121"/>
      <c r="N43" s="122"/>
      <c r="U43" s="154"/>
      <c r="V43" s="248"/>
    </row>
    <row r="44" spans="1:22" x14ac:dyDescent="0.2">
      <c r="A44" s="330">
        <v>12</v>
      </c>
      <c r="B44" s="329" t="s">
        <v>141</v>
      </c>
      <c r="C44" s="330">
        <v>2</v>
      </c>
      <c r="D44" s="330">
        <v>0</v>
      </c>
      <c r="E44" s="330">
        <v>1</v>
      </c>
      <c r="F44" s="330">
        <v>1</v>
      </c>
      <c r="G44" s="447">
        <v>0.1277777777777778</v>
      </c>
      <c r="H44" s="330">
        <v>1</v>
      </c>
      <c r="I44" s="330">
        <v>-2</v>
      </c>
      <c r="K44" s="121" t="s">
        <v>184</v>
      </c>
      <c r="L44" s="45" t="str">
        <f t="shared" si="2"/>
        <v>Urbánek</v>
      </c>
      <c r="M44" s="121"/>
      <c r="N44" s="122"/>
      <c r="U44" s="154"/>
      <c r="V44" s="248"/>
    </row>
    <row r="45" spans="1:22" x14ac:dyDescent="0.2">
      <c r="A45" s="330">
        <v>13</v>
      </c>
      <c r="B45" s="329" t="s">
        <v>161</v>
      </c>
      <c r="C45" s="330">
        <v>2</v>
      </c>
      <c r="D45" s="330">
        <v>0</v>
      </c>
      <c r="E45" s="330">
        <v>1</v>
      </c>
      <c r="F45" s="330">
        <v>1</v>
      </c>
      <c r="G45" s="447">
        <v>0.12847222222222224</v>
      </c>
      <c r="H45" s="330">
        <v>1</v>
      </c>
      <c r="I45" s="330">
        <v>-5</v>
      </c>
      <c r="K45" s="121" t="s">
        <v>394</v>
      </c>
      <c r="L45" s="45" t="str">
        <f t="shared" si="2"/>
        <v>Pokorný</v>
      </c>
      <c r="M45" s="121"/>
      <c r="N45" s="122"/>
      <c r="U45" s="230"/>
      <c r="V45" s="248"/>
    </row>
    <row r="46" spans="1:22" x14ac:dyDescent="0.2">
      <c r="A46" s="330">
        <v>14</v>
      </c>
      <c r="B46" s="329" t="s">
        <v>447</v>
      </c>
      <c r="C46" s="330">
        <v>2</v>
      </c>
      <c r="D46" s="330">
        <v>0</v>
      </c>
      <c r="E46" s="330">
        <v>0</v>
      </c>
      <c r="F46" s="330">
        <v>2</v>
      </c>
      <c r="G46" s="447">
        <v>6.2499999999999995E-3</v>
      </c>
      <c r="H46" s="330">
        <v>0</v>
      </c>
      <c r="I46" s="330">
        <v>-3</v>
      </c>
      <c r="K46" s="482"/>
      <c r="L46" s="483"/>
      <c r="M46" s="483"/>
      <c r="N46" s="483"/>
      <c r="U46" s="154"/>
      <c r="V46" s="248"/>
    </row>
    <row r="47" spans="1:22" x14ac:dyDescent="0.2">
      <c r="A47" s="461"/>
      <c r="B47" s="251"/>
      <c r="C47" s="461"/>
      <c r="D47" s="461"/>
      <c r="E47" s="461"/>
      <c r="F47" s="461"/>
      <c r="G47" s="462"/>
      <c r="H47" s="461"/>
      <c r="I47" s="461"/>
      <c r="U47" s="154"/>
      <c r="V47" s="248"/>
    </row>
    <row r="48" spans="1:22" x14ac:dyDescent="0.2">
      <c r="A48" s="200"/>
      <c r="B48" s="200"/>
      <c r="C48" s="297"/>
      <c r="D48" s="200"/>
      <c r="E48" s="461"/>
      <c r="F48" s="461"/>
      <c r="G48" s="462"/>
      <c r="H48" s="461"/>
      <c r="I48" s="461"/>
      <c r="U48" s="154"/>
      <c r="V48" s="248"/>
    </row>
    <row r="49" spans="1:21" ht="12.75" x14ac:dyDescent="0.2">
      <c r="A49" s="230" t="s">
        <v>257</v>
      </c>
      <c r="B49" s="230" t="s">
        <v>965</v>
      </c>
      <c r="C49" s="543">
        <v>2.0833333333333333E-3</v>
      </c>
      <c r="D49" s="230" t="str">
        <f>VLOOKUP($A49,'[2]Los A1415'!$A$3:$D$100,4,0)</f>
        <v>30.08.</v>
      </c>
      <c r="E49" s="200"/>
      <c r="F49" s="200"/>
      <c r="G49" s="200"/>
      <c r="H49" s="200"/>
      <c r="I49" s="200"/>
      <c r="K49" s="16" t="s">
        <v>68</v>
      </c>
      <c r="L49" s="6"/>
      <c r="M49" s="6"/>
      <c r="N49" s="6"/>
      <c r="U49" s="154"/>
    </row>
    <row r="50" spans="1:21" ht="12.75" x14ac:dyDescent="0.2">
      <c r="A50" s="230" t="s">
        <v>259</v>
      </c>
      <c r="B50" s="230" t="s">
        <v>966</v>
      </c>
      <c r="C50" s="543">
        <v>4.3055555555555562E-2</v>
      </c>
      <c r="D50" s="230" t="str">
        <f>VLOOKUP($A50,'[2]Los A1415'!$A$3:$D$100,4,0)</f>
        <v>30.08.</v>
      </c>
      <c r="E50" s="200"/>
      <c r="F50" s="200"/>
      <c r="G50" s="200"/>
      <c r="H50" s="200"/>
      <c r="I50" s="200"/>
      <c r="L50" s="228" t="str">
        <f xml:space="preserve">           Q50</f>
        <v>Havlík R.</v>
      </c>
      <c r="M50" s="6"/>
      <c r="N50" s="6"/>
      <c r="P50" s="30">
        <v>1</v>
      </c>
      <c r="Q50" s="30" t="s">
        <v>478</v>
      </c>
      <c r="T50" s="30" t="str">
        <f>Q54</f>
        <v>Habr J.</v>
      </c>
      <c r="U50" s="230"/>
    </row>
    <row r="51" spans="1:21" ht="12.75" x14ac:dyDescent="0.2">
      <c r="A51" s="230" t="s">
        <v>261</v>
      </c>
      <c r="B51" s="230" t="s">
        <v>967</v>
      </c>
      <c r="C51" s="543">
        <v>8.6111111111111124E-2</v>
      </c>
      <c r="D51" s="230" t="str">
        <f>VLOOKUP($A51,'[2]Los A1415'!$A$3:$D$100,4,0)</f>
        <v>30.08.</v>
      </c>
      <c r="E51" s="200"/>
      <c r="F51" s="200"/>
      <c r="G51" s="200"/>
      <c r="H51" s="200"/>
      <c r="I51" s="200"/>
      <c r="K51" s="10" t="str">
        <f>Q51</f>
        <v>Havlík V.</v>
      </c>
      <c r="L51" s="10" t="str">
        <f>Q52</f>
        <v>Zamazal</v>
      </c>
      <c r="M51" s="10" t="str">
        <f>Q53</f>
        <v>Mašár</v>
      </c>
      <c r="N51" s="10" t="str">
        <f>Q54</f>
        <v>Habr J.</v>
      </c>
      <c r="P51" s="30">
        <v>2</v>
      </c>
      <c r="Q51" s="30" t="s">
        <v>658</v>
      </c>
      <c r="T51" s="30" t="str">
        <f>Q57</f>
        <v>Habr V.</v>
      </c>
      <c r="U51" s="154"/>
    </row>
    <row r="52" spans="1:21" ht="12.75" x14ac:dyDescent="0.2">
      <c r="A52" s="230" t="s">
        <v>262</v>
      </c>
      <c r="B52" s="230" t="s">
        <v>968</v>
      </c>
      <c r="C52" s="543">
        <v>0.12569444444444444</v>
      </c>
      <c r="D52" s="230" t="str">
        <f>VLOOKUP($A52,'[2]Los A1415'!$A$3:$D$100,4,0)</f>
        <v>30.08.</v>
      </c>
      <c r="E52" s="200"/>
      <c r="F52" s="200"/>
      <c r="G52" s="200"/>
      <c r="H52" s="200"/>
      <c r="I52" s="200"/>
      <c r="K52" s="10" t="str">
        <f>Q55</f>
        <v>Bastl V.</v>
      </c>
      <c r="L52" s="10" t="str">
        <f>Q56</f>
        <v>Kelbler P.</v>
      </c>
      <c r="M52" s="10" t="str">
        <f>Q57</f>
        <v>Habr V.</v>
      </c>
      <c r="N52" s="10" t="str">
        <f>Q58</f>
        <v>Švarc</v>
      </c>
      <c r="O52" s="103"/>
      <c r="P52" s="30">
        <v>3</v>
      </c>
      <c r="Q52" s="30" t="s">
        <v>677</v>
      </c>
      <c r="T52" s="30" t="str">
        <f>Q55</f>
        <v>Bastl V.</v>
      </c>
      <c r="U52" s="154"/>
    </row>
    <row r="53" spans="1:21" ht="12.75" x14ac:dyDescent="0.2">
      <c r="A53" s="764" t="s">
        <v>263</v>
      </c>
      <c r="B53" s="764" t="s">
        <v>427</v>
      </c>
      <c r="C53" s="772">
        <v>4.1666666666666664E-2</v>
      </c>
      <c r="D53" s="764" t="str">
        <f>VLOOKUP($A53,'[2]Los A1415'!$A$3:$D$100,4,0)</f>
        <v>30.08.</v>
      </c>
      <c r="E53" s="200"/>
      <c r="F53" s="200"/>
      <c r="G53" s="200"/>
      <c r="H53" s="200"/>
      <c r="I53" s="200"/>
      <c r="K53" s="10"/>
      <c r="L53" s="10" t="str">
        <f>Q59</f>
        <v>Bastl P.</v>
      </c>
      <c r="M53" s="10" t="str">
        <f>Q60</f>
        <v>Chvátal P.</v>
      </c>
      <c r="N53" s="131"/>
      <c r="O53" s="104"/>
      <c r="P53" s="30">
        <v>4</v>
      </c>
      <c r="Q53" s="30" t="s">
        <v>684</v>
      </c>
      <c r="U53" s="230"/>
    </row>
    <row r="54" spans="1:21" ht="12.75" x14ac:dyDescent="0.2">
      <c r="A54" s="230" t="s">
        <v>264</v>
      </c>
      <c r="B54" s="230" t="s">
        <v>969</v>
      </c>
      <c r="C54" s="543">
        <v>0.12708333333333333</v>
      </c>
      <c r="D54" s="230" t="str">
        <f>VLOOKUP($A54,'[2]Los A1415'!$A$3:$D$100,4,0)</f>
        <v>31.08.</v>
      </c>
      <c r="E54" s="200"/>
      <c r="F54" s="200"/>
      <c r="G54" s="200"/>
      <c r="H54" s="200"/>
      <c r="I54" s="200"/>
      <c r="O54" s="104"/>
      <c r="P54" s="30">
        <v>5</v>
      </c>
      <c r="Q54" s="30" t="s">
        <v>678</v>
      </c>
      <c r="U54" s="154"/>
    </row>
    <row r="55" spans="1:21" ht="12.75" x14ac:dyDescent="0.2">
      <c r="A55" s="230" t="s">
        <v>265</v>
      </c>
      <c r="B55" s="230" t="s">
        <v>597</v>
      </c>
      <c r="C55" s="543">
        <v>4.3055555555555562E-2</v>
      </c>
      <c r="D55" s="230" t="str">
        <f>VLOOKUP($A55,'[2]Los A1415'!$A$3:$D$100,4,0)</f>
        <v>31.08.</v>
      </c>
      <c r="E55" s="200"/>
      <c r="F55" s="200"/>
      <c r="G55" s="200"/>
      <c r="H55" s="200"/>
      <c r="I55" s="200"/>
      <c r="K55" s="16" t="s">
        <v>67</v>
      </c>
      <c r="L55" s="31" t="s">
        <v>61</v>
      </c>
      <c r="M55" s="6" t="s">
        <v>37</v>
      </c>
      <c r="P55" s="30">
        <v>6</v>
      </c>
      <c r="Q55" s="30" t="s">
        <v>661</v>
      </c>
      <c r="U55" s="154"/>
    </row>
    <row r="56" spans="1:21" x14ac:dyDescent="0.2">
      <c r="E56" s="200"/>
      <c r="F56" s="200"/>
      <c r="G56" s="200"/>
      <c r="H56" s="200"/>
      <c r="I56" s="200"/>
      <c r="K56" s="43" t="s">
        <v>681</v>
      </c>
      <c r="L56" s="30" t="str">
        <f>R61</f>
        <v>Chvátal P.</v>
      </c>
      <c r="M56" s="86" t="str">
        <f>Q61</f>
        <v>Chvátal J.</v>
      </c>
      <c r="P56" s="30">
        <v>7</v>
      </c>
      <c r="Q56" s="30" t="s">
        <v>679</v>
      </c>
      <c r="U56" s="230"/>
    </row>
    <row r="57" spans="1:21" ht="12" thickBot="1" x14ac:dyDescent="0.25">
      <c r="A57" s="317" t="s">
        <v>138</v>
      </c>
      <c r="B57" s="317" t="s">
        <v>73</v>
      </c>
      <c r="C57" s="318" t="s">
        <v>88</v>
      </c>
      <c r="D57" s="317" t="s">
        <v>50</v>
      </c>
      <c r="E57" s="317" t="s">
        <v>51</v>
      </c>
      <c r="F57" s="317" t="s">
        <v>52</v>
      </c>
      <c r="G57" s="317" t="s">
        <v>89</v>
      </c>
      <c r="H57" s="317" t="s">
        <v>90</v>
      </c>
      <c r="I57" s="317" t="s">
        <v>56</v>
      </c>
      <c r="K57" s="43" t="s">
        <v>688</v>
      </c>
      <c r="L57" s="30" t="str">
        <f>R62</f>
        <v>Kelbler P.</v>
      </c>
      <c r="M57" s="86" t="str">
        <f>Q62</f>
        <v>Pokorný</v>
      </c>
      <c r="P57" s="30">
        <v>8</v>
      </c>
      <c r="Q57" s="30" t="s">
        <v>685</v>
      </c>
      <c r="U57" s="154"/>
    </row>
    <row r="58" spans="1:21" ht="12" thickTop="1" x14ac:dyDescent="0.2">
      <c r="A58" s="240">
        <v>1</v>
      </c>
      <c r="B58" s="240" t="s">
        <v>446</v>
      </c>
      <c r="C58" s="276">
        <v>3</v>
      </c>
      <c r="D58" s="276">
        <v>3</v>
      </c>
      <c r="E58" s="276">
        <v>0</v>
      </c>
      <c r="F58" s="276">
        <v>0</v>
      </c>
      <c r="G58" s="391">
        <v>0.50277777777777777</v>
      </c>
      <c r="H58" s="276">
        <v>9</v>
      </c>
      <c r="I58" s="276">
        <v>6</v>
      </c>
      <c r="K58" s="43" t="s">
        <v>382</v>
      </c>
      <c r="L58" s="30" t="str">
        <f>R63</f>
        <v>Bastl P.</v>
      </c>
      <c r="M58" s="86" t="str">
        <f>Q63</f>
        <v>Plachý</v>
      </c>
      <c r="P58" s="30">
        <v>9</v>
      </c>
      <c r="Q58" s="30" t="s">
        <v>662</v>
      </c>
      <c r="U58" s="154"/>
    </row>
    <row r="59" spans="1:21" x14ac:dyDescent="0.2">
      <c r="A59" s="241">
        <v>2</v>
      </c>
      <c r="B59" s="241" t="s">
        <v>675</v>
      </c>
      <c r="C59" s="242">
        <v>3</v>
      </c>
      <c r="D59" s="242">
        <v>2</v>
      </c>
      <c r="E59" s="242">
        <v>1</v>
      </c>
      <c r="F59" s="242">
        <v>0</v>
      </c>
      <c r="G59" s="324">
        <v>0.25277777777777777</v>
      </c>
      <c r="H59" s="242">
        <v>7</v>
      </c>
      <c r="I59" s="242">
        <v>7</v>
      </c>
      <c r="M59" s="86"/>
      <c r="N59" s="110"/>
      <c r="P59" s="30">
        <v>10</v>
      </c>
      <c r="Q59" s="30" t="s">
        <v>667</v>
      </c>
      <c r="U59" s="230"/>
    </row>
    <row r="60" spans="1:21" x14ac:dyDescent="0.2">
      <c r="A60" s="241">
        <v>3</v>
      </c>
      <c r="B60" s="241" t="s">
        <v>442</v>
      </c>
      <c r="C60" s="242">
        <v>3</v>
      </c>
      <c r="D60" s="242">
        <v>2</v>
      </c>
      <c r="E60" s="242">
        <v>0</v>
      </c>
      <c r="F60" s="242">
        <v>1</v>
      </c>
      <c r="G60" s="324">
        <v>0.29305555555555557</v>
      </c>
      <c r="H60" s="242">
        <v>6</v>
      </c>
      <c r="I60" s="242">
        <v>0</v>
      </c>
      <c r="K60" s="16" t="s">
        <v>65</v>
      </c>
      <c r="L60" s="31" t="s">
        <v>0</v>
      </c>
      <c r="M60" s="229" t="s">
        <v>22</v>
      </c>
      <c r="N60" s="110"/>
      <c r="P60" s="30">
        <v>11</v>
      </c>
      <c r="Q60" s="30" t="s">
        <v>664</v>
      </c>
      <c r="U60" s="154"/>
    </row>
    <row r="61" spans="1:21" x14ac:dyDescent="0.2">
      <c r="A61" s="241">
        <v>4</v>
      </c>
      <c r="B61" s="241" t="s">
        <v>443</v>
      </c>
      <c r="C61" s="242">
        <v>3</v>
      </c>
      <c r="D61" s="242">
        <v>2</v>
      </c>
      <c r="E61" s="242">
        <v>0</v>
      </c>
      <c r="F61" s="242">
        <v>1</v>
      </c>
      <c r="G61" s="324">
        <v>0.33680555555555558</v>
      </c>
      <c r="H61" s="242">
        <v>6</v>
      </c>
      <c r="I61" s="242">
        <v>0</v>
      </c>
      <c r="K61" s="10"/>
      <c r="L61" s="156">
        <f t="shared" ref="L61:M61" si="3">R50</f>
        <v>0</v>
      </c>
      <c r="M61" s="157">
        <f t="shared" si="3"/>
        <v>0</v>
      </c>
      <c r="N61" s="6"/>
      <c r="P61" s="30">
        <v>12</v>
      </c>
      <c r="Q61" s="30" t="s">
        <v>686</v>
      </c>
      <c r="R61" s="30" t="str">
        <f>Q60</f>
        <v>Chvátal P.</v>
      </c>
      <c r="U61" s="154"/>
    </row>
    <row r="62" spans="1:21" x14ac:dyDescent="0.2">
      <c r="A62" s="241">
        <v>5</v>
      </c>
      <c r="B62" s="241" t="s">
        <v>440</v>
      </c>
      <c r="C62" s="242">
        <v>3</v>
      </c>
      <c r="D62" s="242">
        <v>1</v>
      </c>
      <c r="E62" s="242">
        <v>2</v>
      </c>
      <c r="F62" s="242">
        <v>0</v>
      </c>
      <c r="G62" s="324">
        <v>0.42083333333333334</v>
      </c>
      <c r="H62" s="242">
        <v>5</v>
      </c>
      <c r="I62" s="242">
        <v>-1</v>
      </c>
      <c r="K62" s="10"/>
      <c r="L62" s="156"/>
      <c r="M62" s="157"/>
      <c r="N62" s="110"/>
      <c r="P62" s="30">
        <v>13</v>
      </c>
      <c r="Q62" s="30" t="s">
        <v>666</v>
      </c>
      <c r="R62" s="30" t="str">
        <f>Q56</f>
        <v>Kelbler P.</v>
      </c>
      <c r="U62" s="230"/>
    </row>
    <row r="63" spans="1:21" x14ac:dyDescent="0.2">
      <c r="A63" s="241">
        <v>6</v>
      </c>
      <c r="B63" s="241" t="s">
        <v>674</v>
      </c>
      <c r="C63" s="242">
        <v>3</v>
      </c>
      <c r="D63" s="242">
        <v>1</v>
      </c>
      <c r="E63" s="242">
        <v>1</v>
      </c>
      <c r="F63" s="242">
        <v>1</v>
      </c>
      <c r="G63" s="324">
        <v>0.42291666666666666</v>
      </c>
      <c r="H63" s="242">
        <v>4</v>
      </c>
      <c r="I63" s="242">
        <v>-2</v>
      </c>
      <c r="K63" s="10"/>
      <c r="L63" s="156"/>
      <c r="M63" s="157"/>
      <c r="N63" s="6"/>
      <c r="P63" s="30">
        <v>14</v>
      </c>
      <c r="Q63" s="30" t="s">
        <v>687</v>
      </c>
      <c r="R63" s="30" t="str">
        <f>Q59</f>
        <v>Bastl P.</v>
      </c>
      <c r="U63" s="154"/>
    </row>
    <row r="64" spans="1:21" x14ac:dyDescent="0.2">
      <c r="A64" s="241">
        <v>7</v>
      </c>
      <c r="B64" s="241" t="s">
        <v>161</v>
      </c>
      <c r="C64" s="242">
        <v>3</v>
      </c>
      <c r="D64" s="242">
        <v>1</v>
      </c>
      <c r="E64" s="242">
        <v>1</v>
      </c>
      <c r="F64" s="242">
        <v>1</v>
      </c>
      <c r="G64" s="324">
        <v>0.25347222222222221</v>
      </c>
      <c r="H64" s="242">
        <v>4</v>
      </c>
      <c r="I64" s="242">
        <v>-2</v>
      </c>
      <c r="K64" s="10"/>
      <c r="L64" s="156"/>
      <c r="M64" s="157"/>
      <c r="N64" s="100"/>
      <c r="P64" s="30">
        <v>15</v>
      </c>
      <c r="U64" s="154"/>
    </row>
    <row r="65" spans="1:31" x14ac:dyDescent="0.2">
      <c r="A65" s="241">
        <v>8</v>
      </c>
      <c r="B65" s="241" t="s">
        <v>439</v>
      </c>
      <c r="C65" s="242">
        <v>3</v>
      </c>
      <c r="D65" s="242">
        <v>1</v>
      </c>
      <c r="E65" s="242">
        <v>1</v>
      </c>
      <c r="F65" s="242">
        <v>1</v>
      </c>
      <c r="G65" s="324">
        <v>0.25486111111111109</v>
      </c>
      <c r="H65" s="242">
        <v>4</v>
      </c>
      <c r="I65" s="242">
        <v>1</v>
      </c>
      <c r="L65" s="156"/>
      <c r="M65" s="157"/>
      <c r="N65" s="6"/>
      <c r="U65" s="230"/>
    </row>
    <row r="66" spans="1:31" x14ac:dyDescent="0.2">
      <c r="A66" s="241">
        <v>9</v>
      </c>
      <c r="B66" s="241" t="s">
        <v>143</v>
      </c>
      <c r="C66" s="242">
        <v>3</v>
      </c>
      <c r="D66" s="242">
        <v>1</v>
      </c>
      <c r="E66" s="242">
        <v>0</v>
      </c>
      <c r="F66" s="242">
        <v>2</v>
      </c>
      <c r="G66" s="324">
        <v>0.17152777777777775</v>
      </c>
      <c r="H66" s="242">
        <v>3</v>
      </c>
      <c r="I66" s="242">
        <v>0</v>
      </c>
      <c r="K66" s="265" t="s">
        <v>66</v>
      </c>
      <c r="L66" s="129" t="s">
        <v>59</v>
      </c>
      <c r="M66" s="130" t="s">
        <v>49</v>
      </c>
      <c r="U66" s="154"/>
    </row>
    <row r="67" spans="1:31" x14ac:dyDescent="0.2">
      <c r="A67" s="241">
        <v>10</v>
      </c>
      <c r="B67" s="241" t="s">
        <v>145</v>
      </c>
      <c r="C67" s="242">
        <v>3</v>
      </c>
      <c r="D67" s="242">
        <v>1</v>
      </c>
      <c r="E67" s="242">
        <v>0</v>
      </c>
      <c r="F67" s="242">
        <v>2</v>
      </c>
      <c r="G67" s="324">
        <v>0.17222222222222225</v>
      </c>
      <c r="H67" s="242">
        <v>3</v>
      </c>
      <c r="I67" s="242">
        <v>-3</v>
      </c>
      <c r="K67" s="10" t="s">
        <v>494</v>
      </c>
      <c r="L67" s="6" t="str">
        <f>T50</f>
        <v>Habr J.</v>
      </c>
      <c r="M67" s="6"/>
      <c r="N67" s="86"/>
      <c r="U67" s="154"/>
    </row>
    <row r="68" spans="1:31" x14ac:dyDescent="0.2">
      <c r="A68" s="241">
        <v>11</v>
      </c>
      <c r="B68" s="241" t="s">
        <v>447</v>
      </c>
      <c r="C68" s="242">
        <v>3</v>
      </c>
      <c r="D68" s="242">
        <v>1</v>
      </c>
      <c r="E68" s="242">
        <v>0</v>
      </c>
      <c r="F68" s="242">
        <v>2</v>
      </c>
      <c r="G68" s="324">
        <v>9.0277777777777776E-2</v>
      </c>
      <c r="H68" s="242">
        <v>3</v>
      </c>
      <c r="I68" s="242">
        <v>0</v>
      </c>
      <c r="K68" s="43" t="s">
        <v>618</v>
      </c>
      <c r="L68" s="6" t="str">
        <f t="shared" ref="L68:L69" si="4">T51</f>
        <v>Habr V.</v>
      </c>
      <c r="M68" s="10"/>
      <c r="N68" s="86"/>
      <c r="U68" s="230"/>
    </row>
    <row r="69" spans="1:31" x14ac:dyDescent="0.2">
      <c r="A69" s="241">
        <v>12</v>
      </c>
      <c r="B69" s="241" t="s">
        <v>477</v>
      </c>
      <c r="C69" s="242">
        <v>3</v>
      </c>
      <c r="D69" s="242">
        <v>0</v>
      </c>
      <c r="E69" s="242">
        <v>2</v>
      </c>
      <c r="F69" s="242">
        <v>1</v>
      </c>
      <c r="G69" s="324">
        <v>0.21249999999999999</v>
      </c>
      <c r="H69" s="242">
        <v>2</v>
      </c>
      <c r="I69" s="242">
        <v>-4</v>
      </c>
      <c r="K69" s="43" t="s">
        <v>689</v>
      </c>
      <c r="L69" s="6" t="str">
        <f t="shared" si="4"/>
        <v>Bastl V.</v>
      </c>
      <c r="M69" s="10"/>
      <c r="N69" s="86"/>
      <c r="U69" s="154"/>
    </row>
    <row r="70" spans="1:31" x14ac:dyDescent="0.2">
      <c r="A70" s="241">
        <v>13</v>
      </c>
      <c r="B70" s="241" t="s">
        <v>142</v>
      </c>
      <c r="C70" s="242">
        <v>3</v>
      </c>
      <c r="D70" s="242">
        <v>0</v>
      </c>
      <c r="E70" s="242">
        <v>1</v>
      </c>
      <c r="F70" s="242">
        <v>2</v>
      </c>
      <c r="G70" s="324">
        <v>0.2986111111111111</v>
      </c>
      <c r="H70" s="242">
        <v>1</v>
      </c>
      <c r="I70" s="242">
        <v>-2</v>
      </c>
      <c r="L70" s="6"/>
      <c r="M70" s="10"/>
      <c r="N70" s="86"/>
      <c r="U70" s="154"/>
    </row>
    <row r="71" spans="1:31" x14ac:dyDescent="0.2">
      <c r="A71" s="241">
        <v>14</v>
      </c>
      <c r="B71" s="241" t="s">
        <v>141</v>
      </c>
      <c r="C71" s="242">
        <v>3</v>
      </c>
      <c r="D71" s="242">
        <v>0</v>
      </c>
      <c r="E71" s="242">
        <v>1</v>
      </c>
      <c r="F71" s="242">
        <v>2</v>
      </c>
      <c r="G71" s="324">
        <v>0.12986111111111112</v>
      </c>
      <c r="H71" s="242">
        <v>1</v>
      </c>
      <c r="I71" s="242">
        <v>-5</v>
      </c>
      <c r="K71" s="156"/>
      <c r="M71" s="10"/>
      <c r="N71" s="86"/>
      <c r="U71" s="230"/>
    </row>
    <row r="72" spans="1:31" x14ac:dyDescent="0.2">
      <c r="A72" s="198" t="s">
        <v>479</v>
      </c>
      <c r="B72" s="198"/>
      <c r="C72" s="281"/>
      <c r="D72" s="198"/>
      <c r="E72" s="198"/>
      <c r="F72" s="198"/>
      <c r="G72" s="198"/>
      <c r="H72" s="198"/>
      <c r="I72" s="198"/>
      <c r="K72" s="111" t="s">
        <v>68</v>
      </c>
      <c r="L72" s="45"/>
      <c r="M72" s="45"/>
      <c r="N72" s="45"/>
      <c r="U72" s="154"/>
    </row>
    <row r="73" spans="1:31" s="88" customFormat="1" x14ac:dyDescent="0.2">
      <c r="A73" s="198" t="s">
        <v>266</v>
      </c>
      <c r="B73" s="198" t="s">
        <v>546</v>
      </c>
      <c r="C73" s="484">
        <v>6.9444444444444447E-4</v>
      </c>
      <c r="D73" s="198" t="str">
        <f>VLOOKUP($A73,'[2]Los A1415'!$A$3:$D$100,4,0)</f>
        <v>07.09.</v>
      </c>
      <c r="E73" s="198"/>
      <c r="F73" s="198"/>
      <c r="G73" s="198"/>
      <c r="H73" s="198"/>
      <c r="I73" s="198"/>
      <c r="J73" s="155"/>
      <c r="K73" s="121"/>
      <c r="L73" s="255" t="str">
        <f xml:space="preserve">           Q73</f>
        <v>Havlík R.</v>
      </c>
      <c r="M73" s="45"/>
      <c r="N73" s="45"/>
      <c r="P73" s="30">
        <v>1</v>
      </c>
      <c r="Q73" s="30" t="s">
        <v>478</v>
      </c>
      <c r="R73" s="30" t="str">
        <f>Q83</f>
        <v>Habr J.</v>
      </c>
      <c r="S73" s="30" t="str">
        <f>Q80</f>
        <v>Habr V.</v>
      </c>
      <c r="T73" s="30" t="str">
        <f>Q79</f>
        <v>Novák B.</v>
      </c>
      <c r="U73" s="154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</row>
    <row r="74" spans="1:31" s="88" customFormat="1" x14ac:dyDescent="0.2">
      <c r="A74" s="198" t="s">
        <v>268</v>
      </c>
      <c r="B74" s="198" t="s">
        <v>523</v>
      </c>
      <c r="C74" s="484">
        <v>8.4027777777777771E-2</v>
      </c>
      <c r="D74" s="198" t="str">
        <f>VLOOKUP($A74,'[2]Los A1415'!$A$3:$D$100,4,0)</f>
        <v>06.09.</v>
      </c>
      <c r="E74" s="198"/>
      <c r="F74" s="198"/>
      <c r="G74" s="198"/>
      <c r="H74" s="198"/>
      <c r="I74" s="198"/>
      <c r="J74" s="155"/>
      <c r="K74" s="121" t="str">
        <f>Q74</f>
        <v>Havlík V.</v>
      </c>
      <c r="L74" s="121" t="str">
        <f>Q75</f>
        <v>Zamazal</v>
      </c>
      <c r="M74" s="121" t="str">
        <f>Q76</f>
        <v>Mašát</v>
      </c>
      <c r="N74" s="121" t="str">
        <f>Q77</f>
        <v>Novák V.</v>
      </c>
      <c r="O74" s="104"/>
      <c r="P74" s="30">
        <v>2</v>
      </c>
      <c r="Q74" s="30" t="s">
        <v>658</v>
      </c>
      <c r="R74" s="30"/>
      <c r="S74" s="30"/>
      <c r="T74" s="30" t="str">
        <f>Q84</f>
        <v>Habr S.</v>
      </c>
      <c r="U74" s="230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</row>
    <row r="75" spans="1:31" s="88" customFormat="1" x14ac:dyDescent="0.2">
      <c r="A75" s="759" t="s">
        <v>270</v>
      </c>
      <c r="B75" s="759" t="s">
        <v>428</v>
      </c>
      <c r="C75" s="768">
        <v>4.1666666666666664E-2</v>
      </c>
      <c r="D75" s="759" t="str">
        <f>VLOOKUP($A75,'[2]Los A1415'!$A$3:$D$100,4,0)</f>
        <v>07.09.</v>
      </c>
      <c r="E75" s="198"/>
      <c r="F75" s="198"/>
      <c r="G75" s="198"/>
      <c r="H75" s="198"/>
      <c r="I75" s="198"/>
      <c r="J75" s="155"/>
      <c r="K75" s="121" t="str">
        <f>Q78</f>
        <v>Pokorný</v>
      </c>
      <c r="L75" s="121" t="str">
        <f>Q79</f>
        <v>Novák B.</v>
      </c>
      <c r="M75" s="121" t="str">
        <f>Q80</f>
        <v>Habr V.</v>
      </c>
      <c r="N75" s="121" t="str">
        <f>Q81</f>
        <v>Švarc</v>
      </c>
      <c r="O75" s="104"/>
      <c r="P75" s="30">
        <v>3</v>
      </c>
      <c r="Q75" s="30" t="s">
        <v>677</v>
      </c>
      <c r="R75" s="30"/>
      <c r="S75" s="30"/>
      <c r="T75" s="30" t="str">
        <f>Q80</f>
        <v>Habr V.</v>
      </c>
      <c r="U75" s="154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</row>
    <row r="76" spans="1:31" s="88" customFormat="1" x14ac:dyDescent="0.2">
      <c r="A76" s="198" t="s">
        <v>271</v>
      </c>
      <c r="B76" s="198" t="s">
        <v>970</v>
      </c>
      <c r="C76" s="484">
        <v>0.16805555555555554</v>
      </c>
      <c r="D76" s="198" t="str">
        <f>VLOOKUP($A76,'[2]Los A1415'!$A$3:$D$100,4,0)</f>
        <v>06.09.</v>
      </c>
      <c r="E76" s="198"/>
      <c r="F76" s="198"/>
      <c r="G76" s="198"/>
      <c r="H76" s="198"/>
      <c r="I76" s="198"/>
      <c r="J76" s="155"/>
      <c r="K76" s="121"/>
      <c r="L76" s="121" t="str">
        <f>Q82</f>
        <v>Bastl</v>
      </c>
      <c r="M76" s="121" t="str">
        <f>Q83</f>
        <v>Habr J.</v>
      </c>
      <c r="N76" s="132"/>
      <c r="O76" s="104"/>
      <c r="P76" s="30">
        <v>4</v>
      </c>
      <c r="Q76" s="30" t="s">
        <v>659</v>
      </c>
      <c r="R76" s="30"/>
      <c r="S76" s="30"/>
      <c r="T76" s="30"/>
      <c r="U76" s="154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</row>
    <row r="77" spans="1:31" s="88" customFormat="1" x14ac:dyDescent="0.2">
      <c r="A77" s="198" t="s">
        <v>273</v>
      </c>
      <c r="B77" s="198" t="s">
        <v>971</v>
      </c>
      <c r="C77" s="484">
        <v>8.4722222222222213E-2</v>
      </c>
      <c r="D77" s="198" t="str">
        <f>VLOOKUP($A77,'[2]Los A1415'!$A$3:$D$100,4,0)</f>
        <v>07.09.</v>
      </c>
      <c r="E77" s="198"/>
      <c r="F77" s="198"/>
      <c r="G77" s="198"/>
      <c r="H77" s="198"/>
      <c r="I77" s="198"/>
      <c r="J77" s="155"/>
      <c r="K77" s="121"/>
      <c r="L77" s="45"/>
      <c r="M77" s="45"/>
      <c r="N77" s="45"/>
      <c r="P77" s="30">
        <v>5</v>
      </c>
      <c r="Q77" s="30" t="s">
        <v>660</v>
      </c>
      <c r="R77" s="30"/>
      <c r="S77" s="30"/>
      <c r="T77" s="30"/>
      <c r="U77" s="230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</row>
    <row r="78" spans="1:31" s="88" customFormat="1" x14ac:dyDescent="0.2">
      <c r="A78" s="198" t="s">
        <v>274</v>
      </c>
      <c r="B78" s="198" t="s">
        <v>972</v>
      </c>
      <c r="C78" s="484">
        <v>0.25138888888888888</v>
      </c>
      <c r="D78" s="198" t="str">
        <f>VLOOKUP($A78,'[2]Los A1415'!$A$3:$D$100,4,0)</f>
        <v>06.09.</v>
      </c>
      <c r="E78" s="198"/>
      <c r="F78" s="198"/>
      <c r="G78" s="198"/>
      <c r="H78" s="198"/>
      <c r="I78" s="198"/>
      <c r="J78" s="155"/>
      <c r="K78" s="111" t="s">
        <v>67</v>
      </c>
      <c r="L78" s="47" t="s">
        <v>61</v>
      </c>
      <c r="M78" s="45" t="s">
        <v>37</v>
      </c>
      <c r="N78" s="45"/>
      <c r="P78" s="30">
        <v>6</v>
      </c>
      <c r="Q78" s="30" t="s">
        <v>666</v>
      </c>
      <c r="R78" s="30"/>
      <c r="S78" s="30"/>
      <c r="T78" s="30"/>
      <c r="U78" s="154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</row>
    <row r="79" spans="1:31" s="88" customFormat="1" x14ac:dyDescent="0.2">
      <c r="A79" s="198" t="s">
        <v>275</v>
      </c>
      <c r="B79" s="198" t="s">
        <v>973</v>
      </c>
      <c r="C79" s="484">
        <v>4.2361111111111106E-2</v>
      </c>
      <c r="D79" s="198" t="str">
        <f>VLOOKUP($A79,'[2]Los A1415'!$A$3:$D$100,4,0)</f>
        <v>06.09.</v>
      </c>
      <c r="E79" s="198"/>
      <c r="F79" s="198"/>
      <c r="G79" s="198"/>
      <c r="H79" s="198"/>
      <c r="I79" s="198"/>
      <c r="J79" s="155"/>
      <c r="K79" s="121" t="s">
        <v>180</v>
      </c>
      <c r="L79" s="88" t="str">
        <f>R84</f>
        <v>Novák V.</v>
      </c>
      <c r="M79" s="122" t="str">
        <f>Q84</f>
        <v>Habr S.</v>
      </c>
      <c r="N79" s="45"/>
      <c r="P79" s="30">
        <v>7</v>
      </c>
      <c r="Q79" s="30" t="s">
        <v>692</v>
      </c>
      <c r="R79" s="30"/>
      <c r="S79" s="30"/>
      <c r="T79" s="30"/>
      <c r="U79" s="154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</row>
    <row r="80" spans="1:31" s="88" customFormat="1" ht="12" thickBot="1" x14ac:dyDescent="0.25">
      <c r="A80" s="237" t="s">
        <v>138</v>
      </c>
      <c r="B80" s="237" t="s">
        <v>73</v>
      </c>
      <c r="C80" s="293" t="s">
        <v>139</v>
      </c>
      <c r="D80" s="293" t="s">
        <v>37</v>
      </c>
      <c r="E80" s="293">
        <v>0</v>
      </c>
      <c r="F80" s="293" t="s">
        <v>140</v>
      </c>
      <c r="G80" s="293" t="s">
        <v>89</v>
      </c>
      <c r="H80" s="293" t="s">
        <v>8</v>
      </c>
      <c r="I80" s="293" t="s">
        <v>148</v>
      </c>
      <c r="J80" s="155"/>
      <c r="K80" s="121" t="s">
        <v>484</v>
      </c>
      <c r="L80" s="88" t="str">
        <f>R85</f>
        <v>Zamazal</v>
      </c>
      <c r="M80" s="122" t="str">
        <f>Q85</f>
        <v>Jindra</v>
      </c>
      <c r="N80" s="45"/>
      <c r="P80" s="30">
        <v>8</v>
      </c>
      <c r="Q80" s="30" t="s">
        <v>685</v>
      </c>
      <c r="R80" s="30"/>
      <c r="S80" s="30"/>
      <c r="T80" s="30"/>
      <c r="U80" s="230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</row>
    <row r="81" spans="1:31" s="88" customFormat="1" ht="12" thickTop="1" x14ac:dyDescent="0.2">
      <c r="A81" s="239">
        <v>1</v>
      </c>
      <c r="B81" s="238" t="s">
        <v>446</v>
      </c>
      <c r="C81" s="239">
        <v>4</v>
      </c>
      <c r="D81" s="239">
        <v>3</v>
      </c>
      <c r="E81" s="239">
        <v>1</v>
      </c>
      <c r="F81" s="239">
        <v>0</v>
      </c>
      <c r="G81" s="485">
        <v>0.58750000000000002</v>
      </c>
      <c r="H81" s="239">
        <v>10</v>
      </c>
      <c r="I81" s="239">
        <v>4</v>
      </c>
      <c r="J81" s="155"/>
      <c r="K81" s="121" t="s">
        <v>484</v>
      </c>
      <c r="L81" s="88" t="str">
        <f t="shared" ref="L81:L82" si="5">R86</f>
        <v>Švarc</v>
      </c>
      <c r="M81" s="122" t="str">
        <f t="shared" ref="M81:M82" si="6">Q86</f>
        <v>Chvátal P.</v>
      </c>
      <c r="N81" s="45"/>
      <c r="P81" s="30">
        <v>9</v>
      </c>
      <c r="Q81" s="30" t="s">
        <v>662</v>
      </c>
      <c r="R81" s="30"/>
      <c r="S81" s="30"/>
      <c r="T81" s="30"/>
      <c r="U81" s="154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</row>
    <row r="82" spans="1:31" s="88" customFormat="1" x14ac:dyDescent="0.2">
      <c r="A82" s="234">
        <v>2</v>
      </c>
      <c r="B82" s="233" t="s">
        <v>675</v>
      </c>
      <c r="C82" s="234">
        <v>4</v>
      </c>
      <c r="D82" s="234">
        <v>3</v>
      </c>
      <c r="E82" s="234">
        <v>1</v>
      </c>
      <c r="F82" s="234">
        <v>0</v>
      </c>
      <c r="G82" s="392">
        <v>0.50416666666666665</v>
      </c>
      <c r="H82" s="234">
        <v>10</v>
      </c>
      <c r="I82" s="234">
        <v>7</v>
      </c>
      <c r="J82" s="155"/>
      <c r="K82" s="121" t="s">
        <v>188</v>
      </c>
      <c r="L82" s="88" t="str">
        <f t="shared" si="5"/>
        <v>Pokorný</v>
      </c>
      <c r="M82" s="122" t="str">
        <f t="shared" si="6"/>
        <v>Bastl V.</v>
      </c>
      <c r="N82" s="122"/>
      <c r="P82" s="30">
        <v>10</v>
      </c>
      <c r="Q82" s="30" t="s">
        <v>690</v>
      </c>
      <c r="R82" s="30"/>
      <c r="S82" s="30"/>
      <c r="T82" s="30"/>
      <c r="U82" s="154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</row>
    <row r="83" spans="1:31" s="88" customFormat="1" x14ac:dyDescent="0.2">
      <c r="A83" s="234">
        <v>3</v>
      </c>
      <c r="B83" s="233" t="s">
        <v>443</v>
      </c>
      <c r="C83" s="234">
        <v>4</v>
      </c>
      <c r="D83" s="234">
        <v>2</v>
      </c>
      <c r="E83" s="234">
        <v>1</v>
      </c>
      <c r="F83" s="234">
        <v>1</v>
      </c>
      <c r="G83" s="392">
        <v>0.42152777777777778</v>
      </c>
      <c r="H83" s="234">
        <v>7</v>
      </c>
      <c r="I83" s="234">
        <v>1</v>
      </c>
      <c r="J83" s="155"/>
      <c r="K83" s="121" t="s">
        <v>65</v>
      </c>
      <c r="L83" s="45" t="s">
        <v>0</v>
      </c>
      <c r="M83" s="45" t="s">
        <v>22</v>
      </c>
      <c r="N83" s="122"/>
      <c r="P83" s="30">
        <v>11</v>
      </c>
      <c r="Q83" s="30" t="s">
        <v>678</v>
      </c>
      <c r="R83" s="30"/>
      <c r="S83" s="30"/>
      <c r="T83" s="30"/>
      <c r="U83" s="230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</row>
    <row r="84" spans="1:31" s="88" customFormat="1" x14ac:dyDescent="0.2">
      <c r="A84" s="234">
        <v>4</v>
      </c>
      <c r="B84" s="233" t="s">
        <v>439</v>
      </c>
      <c r="C84" s="234">
        <v>4</v>
      </c>
      <c r="D84" s="234">
        <v>2</v>
      </c>
      <c r="E84" s="234">
        <v>1</v>
      </c>
      <c r="F84" s="234">
        <v>1</v>
      </c>
      <c r="G84" s="392">
        <v>0.33888888888888885</v>
      </c>
      <c r="H84" s="234">
        <v>7</v>
      </c>
      <c r="I84" s="234">
        <v>1</v>
      </c>
      <c r="J84" s="155"/>
      <c r="K84" s="123"/>
      <c r="L84" s="88" t="str">
        <f t="shared" ref="L84:M84" si="7">R73</f>
        <v>Habr J.</v>
      </c>
      <c r="M84" s="93" t="str">
        <f t="shared" si="7"/>
        <v>Habr V.</v>
      </c>
      <c r="N84" s="45"/>
      <c r="P84" s="30">
        <v>12</v>
      </c>
      <c r="Q84" s="30" t="s">
        <v>691</v>
      </c>
      <c r="R84" s="30" t="str">
        <f>Q77</f>
        <v>Novák V.</v>
      </c>
      <c r="S84" s="30"/>
      <c r="T84" s="30"/>
      <c r="U84" s="154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</row>
    <row r="85" spans="1:31" s="88" customFormat="1" x14ac:dyDescent="0.2">
      <c r="A85" s="234">
        <v>5</v>
      </c>
      <c r="B85" s="233" t="s">
        <v>442</v>
      </c>
      <c r="C85" s="234">
        <v>4</v>
      </c>
      <c r="D85" s="234">
        <v>2</v>
      </c>
      <c r="E85" s="234">
        <v>0</v>
      </c>
      <c r="F85" s="234">
        <v>2</v>
      </c>
      <c r="G85" s="392">
        <v>0.37916666666666665</v>
      </c>
      <c r="H85" s="234">
        <v>6</v>
      </c>
      <c r="I85" s="234">
        <v>0</v>
      </c>
      <c r="J85" s="155"/>
      <c r="K85" s="121"/>
      <c r="M85" s="93"/>
      <c r="N85" s="122"/>
      <c r="P85" s="30">
        <v>13</v>
      </c>
      <c r="Q85" s="30" t="s">
        <v>665</v>
      </c>
      <c r="R85" s="30" t="str">
        <f>Q75</f>
        <v>Zamazal</v>
      </c>
      <c r="S85" s="30"/>
      <c r="T85" s="30"/>
      <c r="U85" s="154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</row>
    <row r="86" spans="1:31" s="88" customFormat="1" x14ac:dyDescent="0.2">
      <c r="A86" s="234">
        <v>6</v>
      </c>
      <c r="B86" s="233" t="s">
        <v>143</v>
      </c>
      <c r="C86" s="234">
        <v>4</v>
      </c>
      <c r="D86" s="234">
        <v>2</v>
      </c>
      <c r="E86" s="234">
        <v>0</v>
      </c>
      <c r="F86" s="234">
        <v>2</v>
      </c>
      <c r="G86" s="392">
        <v>0.21319444444444444</v>
      </c>
      <c r="H86" s="234">
        <v>6</v>
      </c>
      <c r="I86" s="234">
        <v>0</v>
      </c>
      <c r="J86" s="155"/>
      <c r="K86" s="121"/>
      <c r="M86" s="93"/>
      <c r="N86" s="45"/>
      <c r="P86" s="30">
        <v>14</v>
      </c>
      <c r="Q86" s="30" t="s">
        <v>664</v>
      </c>
      <c r="R86" s="30" t="str">
        <f>Q81</f>
        <v>Švarc</v>
      </c>
      <c r="S86" s="30"/>
      <c r="T86" s="30"/>
      <c r="U86" s="230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</row>
    <row r="87" spans="1:31" s="88" customFormat="1" x14ac:dyDescent="0.2">
      <c r="A87" s="234">
        <v>7</v>
      </c>
      <c r="B87" s="233" t="s">
        <v>440</v>
      </c>
      <c r="C87" s="234">
        <v>4</v>
      </c>
      <c r="D87" s="234">
        <v>1</v>
      </c>
      <c r="E87" s="234">
        <v>2</v>
      </c>
      <c r="F87" s="234">
        <v>1</v>
      </c>
      <c r="G87" s="392">
        <v>0.42152777777777778</v>
      </c>
      <c r="H87" s="234">
        <v>5</v>
      </c>
      <c r="I87" s="234">
        <v>-1</v>
      </c>
      <c r="J87" s="155"/>
      <c r="K87" s="123"/>
      <c r="M87" s="93"/>
      <c r="N87" s="47"/>
      <c r="P87" s="30">
        <v>15</v>
      </c>
      <c r="Q87" s="30" t="s">
        <v>661</v>
      </c>
      <c r="R87" s="30" t="str">
        <f>Q78</f>
        <v>Pokorný</v>
      </c>
      <c r="S87" s="30"/>
      <c r="T87" s="30"/>
      <c r="U87" s="154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</row>
    <row r="88" spans="1:31" s="88" customFormat="1" x14ac:dyDescent="0.2">
      <c r="A88" s="234">
        <v>8</v>
      </c>
      <c r="B88" s="233" t="s">
        <v>161</v>
      </c>
      <c r="C88" s="234">
        <v>4</v>
      </c>
      <c r="D88" s="234">
        <v>1</v>
      </c>
      <c r="E88" s="234">
        <v>2</v>
      </c>
      <c r="F88" s="234">
        <v>1</v>
      </c>
      <c r="G88" s="392">
        <v>0.29583333333333334</v>
      </c>
      <c r="H88" s="234">
        <v>5</v>
      </c>
      <c r="I88" s="234">
        <v>-4</v>
      </c>
      <c r="J88" s="155"/>
      <c r="K88" s="123"/>
      <c r="M88" s="93"/>
      <c r="N88" s="45"/>
      <c r="P88" s="30"/>
      <c r="Q88" s="30"/>
      <c r="R88" s="30"/>
      <c r="S88" s="30"/>
      <c r="T88" s="30"/>
      <c r="U88" s="154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</row>
    <row r="89" spans="1:31" s="88" customFormat="1" x14ac:dyDescent="0.2">
      <c r="A89" s="234">
        <v>9</v>
      </c>
      <c r="B89" s="233" t="s">
        <v>142</v>
      </c>
      <c r="C89" s="234">
        <v>4</v>
      </c>
      <c r="D89" s="234">
        <v>1</v>
      </c>
      <c r="E89" s="234">
        <v>1</v>
      </c>
      <c r="F89" s="234">
        <v>2</v>
      </c>
      <c r="G89" s="392">
        <v>0.46666666666666662</v>
      </c>
      <c r="H89" s="234">
        <v>4</v>
      </c>
      <c r="I89" s="234">
        <v>-2</v>
      </c>
      <c r="J89" s="155"/>
      <c r="K89" s="123"/>
      <c r="M89" s="93"/>
      <c r="N89" s="45"/>
      <c r="O89" s="30"/>
      <c r="P89" s="30"/>
      <c r="Q89" s="30"/>
      <c r="R89" s="30"/>
      <c r="S89" s="30"/>
      <c r="T89" s="30"/>
      <c r="U89" s="230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</row>
    <row r="90" spans="1:31" s="88" customFormat="1" x14ac:dyDescent="0.2">
      <c r="A90" s="234">
        <v>10</v>
      </c>
      <c r="B90" s="233" t="s">
        <v>674</v>
      </c>
      <c r="C90" s="234">
        <v>4</v>
      </c>
      <c r="D90" s="234">
        <v>1</v>
      </c>
      <c r="E90" s="234">
        <v>1</v>
      </c>
      <c r="F90" s="234">
        <v>2</v>
      </c>
      <c r="G90" s="392">
        <v>0.51041666666666663</v>
      </c>
      <c r="H90" s="234">
        <v>4</v>
      </c>
      <c r="I90" s="234">
        <v>-2</v>
      </c>
      <c r="J90" s="155"/>
      <c r="K90" s="266" t="s">
        <v>66</v>
      </c>
      <c r="L90" s="256" t="s">
        <v>59</v>
      </c>
      <c r="M90" s="153" t="s">
        <v>49</v>
      </c>
      <c r="N90" s="122"/>
      <c r="O90" s="30"/>
      <c r="P90" s="30"/>
      <c r="Q90" s="30"/>
      <c r="R90" s="30"/>
      <c r="S90" s="30"/>
      <c r="T90" s="30"/>
      <c r="U90" s="154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</row>
    <row r="91" spans="1:31" s="88" customFormat="1" x14ac:dyDescent="0.2">
      <c r="A91" s="234">
        <v>11</v>
      </c>
      <c r="B91" s="233" t="s">
        <v>141</v>
      </c>
      <c r="C91" s="234">
        <v>4</v>
      </c>
      <c r="D91" s="234">
        <v>1</v>
      </c>
      <c r="E91" s="234">
        <v>1</v>
      </c>
      <c r="F91" s="234">
        <v>2</v>
      </c>
      <c r="G91" s="392">
        <v>0.17152777777777775</v>
      </c>
      <c r="H91" s="234">
        <v>4</v>
      </c>
      <c r="I91" s="234">
        <v>-2</v>
      </c>
      <c r="J91" s="155"/>
      <c r="K91" s="121" t="s">
        <v>191</v>
      </c>
      <c r="L91" s="45" t="str">
        <f>T73</f>
        <v>Novák B.</v>
      </c>
      <c r="M91" s="45"/>
      <c r="N91" s="122"/>
      <c r="O91" s="30"/>
      <c r="P91" s="30"/>
      <c r="Q91" s="30"/>
      <c r="R91" s="30"/>
      <c r="S91" s="30"/>
      <c r="T91" s="30"/>
      <c r="U91" s="154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</row>
    <row r="92" spans="1:31" s="88" customFormat="1" x14ac:dyDescent="0.2">
      <c r="A92" s="234">
        <v>12</v>
      </c>
      <c r="B92" s="233" t="s">
        <v>145</v>
      </c>
      <c r="C92" s="234">
        <v>4</v>
      </c>
      <c r="D92" s="234">
        <v>1</v>
      </c>
      <c r="E92" s="234">
        <v>1</v>
      </c>
      <c r="F92" s="234">
        <v>2</v>
      </c>
      <c r="G92" s="392">
        <v>0.21458333333333335</v>
      </c>
      <c r="H92" s="234">
        <v>4</v>
      </c>
      <c r="I92" s="234">
        <v>-2</v>
      </c>
      <c r="J92" s="155"/>
      <c r="K92" s="123" t="s">
        <v>693</v>
      </c>
      <c r="L92" s="45" t="str">
        <f>T74</f>
        <v>Habr S.</v>
      </c>
      <c r="N92" s="122"/>
      <c r="O92" s="30"/>
      <c r="P92" s="30"/>
      <c r="Q92" s="30"/>
      <c r="R92" s="30"/>
      <c r="S92" s="30"/>
      <c r="T92" s="30"/>
      <c r="U92" s="230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</row>
    <row r="93" spans="1:31" s="88" customFormat="1" x14ac:dyDescent="0.2">
      <c r="A93" s="234">
        <v>13</v>
      </c>
      <c r="B93" s="233" t="s">
        <v>447</v>
      </c>
      <c r="C93" s="234">
        <v>4</v>
      </c>
      <c r="D93" s="234">
        <v>1</v>
      </c>
      <c r="E93" s="234">
        <v>0</v>
      </c>
      <c r="F93" s="234">
        <v>3</v>
      </c>
      <c r="G93" s="392">
        <v>9.0972222222222218E-2</v>
      </c>
      <c r="H93" s="234">
        <v>3</v>
      </c>
      <c r="I93" s="234">
        <v>-3</v>
      </c>
      <c r="J93" s="155"/>
      <c r="K93" s="123" t="s">
        <v>177</v>
      </c>
      <c r="L93" s="45" t="str">
        <f>T75</f>
        <v>Habr V.</v>
      </c>
      <c r="M93" s="30"/>
      <c r="N93" s="122"/>
      <c r="O93" s="30"/>
      <c r="P93" s="30"/>
      <c r="Q93" s="30"/>
      <c r="R93" s="30"/>
      <c r="S93" s="30"/>
      <c r="T93" s="30"/>
      <c r="U93" s="154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</row>
    <row r="94" spans="1:31" s="88" customFormat="1" x14ac:dyDescent="0.2">
      <c r="A94" s="234">
        <v>14</v>
      </c>
      <c r="B94" s="233" t="s">
        <v>477</v>
      </c>
      <c r="C94" s="234">
        <v>4</v>
      </c>
      <c r="D94" s="234">
        <v>0</v>
      </c>
      <c r="E94" s="234">
        <v>2</v>
      </c>
      <c r="F94" s="234">
        <v>2</v>
      </c>
      <c r="G94" s="392">
        <v>0.25555555555555559</v>
      </c>
      <c r="H94" s="234">
        <v>2</v>
      </c>
      <c r="I94" s="234">
        <v>-4</v>
      </c>
      <c r="J94" s="155"/>
      <c r="N94" s="30"/>
      <c r="O94" s="30"/>
      <c r="P94" s="30"/>
      <c r="Q94" s="30"/>
      <c r="R94" s="30"/>
      <c r="S94" s="30"/>
      <c r="T94" s="30"/>
      <c r="U94" s="154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</row>
    <row r="95" spans="1:31" s="88" customFormat="1" x14ac:dyDescent="0.2">
      <c r="A95" s="128"/>
      <c r="B95" s="127"/>
      <c r="C95" s="235"/>
      <c r="D95" s="128"/>
      <c r="E95" s="128"/>
      <c r="F95" s="128"/>
      <c r="G95" s="321"/>
      <c r="H95" s="128"/>
      <c r="I95" s="128"/>
      <c r="J95" s="155"/>
      <c r="N95" s="30"/>
      <c r="O95" s="30"/>
      <c r="P95" s="30"/>
      <c r="Q95" s="30"/>
      <c r="R95" s="30"/>
      <c r="S95" s="30"/>
      <c r="T95" s="30"/>
      <c r="U95" s="154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</row>
    <row r="96" spans="1:31" s="88" customFormat="1" x14ac:dyDescent="0.2">
      <c r="A96" s="200" t="s">
        <v>276</v>
      </c>
      <c r="B96" s="200" t="str">
        <f>VLOOKUP($A96,'[2]Los A1415'!$A$3:$D$100,2,0)</f>
        <v>Lomnice-K.Řečice</v>
      </c>
      <c r="C96" s="299">
        <v>0.12638888888888888</v>
      </c>
      <c r="D96" s="200" t="str">
        <f>VLOOKUP($A96,'[2]Los A1415'!$A$3:$D$100,4,0)</f>
        <v>13.09.</v>
      </c>
      <c r="E96" s="200"/>
      <c r="F96" s="200"/>
      <c r="G96" s="200"/>
      <c r="H96" s="200"/>
      <c r="I96" s="200"/>
      <c r="J96" s="155"/>
      <c r="K96" s="43"/>
      <c r="L96" s="30"/>
      <c r="M96" s="30"/>
      <c r="N96" s="30"/>
      <c r="P96" s="30"/>
      <c r="Q96" s="30"/>
      <c r="R96" s="30"/>
      <c r="S96" s="30"/>
      <c r="T96" s="30"/>
      <c r="U96" s="154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</row>
    <row r="97" spans="1:31" s="88" customFormat="1" x14ac:dyDescent="0.2">
      <c r="A97" s="200" t="s">
        <v>278</v>
      </c>
      <c r="B97" s="200" t="str">
        <f>VLOOKUP($A97,'[2]Los A1415'!$A$3:$D$100,2,0)</f>
        <v>Chlum-D.Bukovsko</v>
      </c>
      <c r="C97" s="299">
        <v>0.12569444444444444</v>
      </c>
      <c r="D97" s="200" t="str">
        <f>VLOOKUP($A97,'[2]Los A1415'!$A$3:$D$100,4,0)</f>
        <v>13.09.</v>
      </c>
      <c r="E97" s="200"/>
      <c r="F97" s="200"/>
      <c r="G97" s="200"/>
      <c r="H97" s="200"/>
      <c r="I97" s="200"/>
      <c r="J97" s="155"/>
      <c r="K97" s="43"/>
      <c r="L97" s="30"/>
      <c r="M97" s="30"/>
      <c r="N97" s="30"/>
      <c r="P97" s="30"/>
      <c r="Q97" s="30"/>
      <c r="R97" s="30"/>
      <c r="S97" s="30"/>
      <c r="T97" s="30"/>
      <c r="U97" s="154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</row>
    <row r="98" spans="1:31" x14ac:dyDescent="0.2">
      <c r="A98" s="200" t="s">
        <v>279</v>
      </c>
      <c r="B98" s="200" t="str">
        <f>VLOOKUP($A98,'[2]Los A1415'!$A$3:$D$100,2,0)</f>
        <v>N.Bystřice-Ševětín</v>
      </c>
      <c r="C98" s="299">
        <v>8.4027777777777771E-2</v>
      </c>
      <c r="D98" s="200" t="str">
        <f>VLOOKUP($A98,'[2]Los A1415'!$A$3:$D$100,4,0)</f>
        <v>13.09.</v>
      </c>
      <c r="E98" s="200"/>
      <c r="F98" s="200"/>
      <c r="G98" s="200"/>
      <c r="H98" s="200"/>
      <c r="I98" s="200"/>
      <c r="K98" s="16" t="s">
        <v>68</v>
      </c>
      <c r="L98" s="6"/>
      <c r="M98" s="6"/>
      <c r="N98" s="6"/>
      <c r="U98" s="230"/>
    </row>
    <row r="99" spans="1:31" x14ac:dyDescent="0.2">
      <c r="A99" s="200" t="s">
        <v>280</v>
      </c>
      <c r="B99" s="200" t="str">
        <f>VLOOKUP($A99,'[2]Los A1415'!$A$3:$D$100,2,0)</f>
        <v>N.Včelnice-Lišov</v>
      </c>
      <c r="C99" s="299">
        <v>8.4027777777777771E-2</v>
      </c>
      <c r="D99" s="200" t="str">
        <f>VLOOKUP($A99,'[2]Los A1415'!$A$3:$D$100,4,0)</f>
        <v>13.09.</v>
      </c>
      <c r="E99" s="200"/>
      <c r="F99" s="200"/>
      <c r="G99" s="200"/>
      <c r="H99" s="200"/>
      <c r="I99" s="200"/>
      <c r="L99" s="228" t="str">
        <f xml:space="preserve">           Q99</f>
        <v>Janák</v>
      </c>
      <c r="M99" s="6"/>
      <c r="N99" s="6"/>
      <c r="P99" s="30">
        <v>1</v>
      </c>
      <c r="Q99" s="30" t="s">
        <v>694</v>
      </c>
      <c r="R99" s="30" t="str">
        <f>Q106</f>
        <v>Habr V.</v>
      </c>
      <c r="S99" s="30" t="str">
        <f>Q108</f>
        <v>Pokorný</v>
      </c>
      <c r="U99" s="154"/>
    </row>
    <row r="100" spans="1:31" x14ac:dyDescent="0.2">
      <c r="A100" s="708" t="s">
        <v>281</v>
      </c>
      <c r="B100" s="708" t="str">
        <f>VLOOKUP($A100,'[2]Los A1415'!$A$3:$D$100,2,0)</f>
        <v>Č.Velenice-Slavonice</v>
      </c>
      <c r="C100" s="875"/>
      <c r="D100" s="708" t="str">
        <f>VLOOKUP($A100,'[2]Los A1415'!$A$3:$D$100,4,0)</f>
        <v>14.09.</v>
      </c>
      <c r="E100" s="708" t="s">
        <v>710</v>
      </c>
      <c r="F100" s="708"/>
      <c r="G100" s="708"/>
      <c r="H100" s="200"/>
      <c r="I100" s="200"/>
      <c r="K100" s="10" t="str">
        <f>Q100</f>
        <v>Havlík V.</v>
      </c>
      <c r="L100" s="10" t="str">
        <f>Q101</f>
        <v>Zamazal</v>
      </c>
      <c r="M100" s="10" t="str">
        <f>Q102</f>
        <v>Habr J.</v>
      </c>
      <c r="N100" s="10" t="str">
        <f>Q103</f>
        <v>Novák V.</v>
      </c>
      <c r="P100" s="30">
        <v>2</v>
      </c>
      <c r="Q100" s="30" t="s">
        <v>658</v>
      </c>
      <c r="R100" s="30" t="str">
        <f>Q109</f>
        <v>Bastl P.</v>
      </c>
      <c r="S100" s="30" t="str">
        <f>Q108</f>
        <v>Pokorný</v>
      </c>
      <c r="U100" s="154"/>
    </row>
    <row r="101" spans="1:31" x14ac:dyDescent="0.2">
      <c r="A101" s="762" t="s">
        <v>282</v>
      </c>
      <c r="B101" s="762" t="str">
        <f>VLOOKUP($A101,'[2]Los A1415'!$A$3:$D$100,2,0)</f>
        <v>Soběslav"B-Třebětice</v>
      </c>
      <c r="C101" s="767">
        <v>8.6805555555555566E-2</v>
      </c>
      <c r="D101" s="762" t="str">
        <f>VLOOKUP($A101,'[2]Los A1415'!$A$3:$D$100,4,0)</f>
        <v>14.09.</v>
      </c>
      <c r="E101" s="200"/>
      <c r="F101" s="200"/>
      <c r="G101" s="200"/>
      <c r="H101" s="200"/>
      <c r="I101" s="200"/>
      <c r="K101" s="10" t="str">
        <f>Q104</f>
        <v>Švarc</v>
      </c>
      <c r="L101" s="10" t="str">
        <f>Q105</f>
        <v>Kelbler P.</v>
      </c>
      <c r="M101" s="10" t="str">
        <f>Q106</f>
        <v>Habr V.</v>
      </c>
      <c r="N101" s="10" t="str">
        <f>Q107</f>
        <v>Chvátal P.</v>
      </c>
      <c r="O101" s="103"/>
      <c r="P101" s="30">
        <v>3</v>
      </c>
      <c r="Q101" s="30" t="s">
        <v>677</v>
      </c>
      <c r="R101" s="30" t="str">
        <f>Q105</f>
        <v>Kelbler P.</v>
      </c>
      <c r="S101" s="30" t="str">
        <f>Q106</f>
        <v>Habr V.</v>
      </c>
      <c r="U101" s="230"/>
    </row>
    <row r="102" spans="1:31" x14ac:dyDescent="0.2">
      <c r="A102" s="200" t="s">
        <v>283</v>
      </c>
      <c r="B102" s="200" t="str">
        <f>VLOOKUP($A102,'[2]Los A1415'!$A$3:$D$100,2,0)</f>
        <v>Suchdol-Ledenice</v>
      </c>
      <c r="C102" s="299">
        <v>2.7777777777777779E-3</v>
      </c>
      <c r="D102" s="200" t="str">
        <f>VLOOKUP($A102,'[2]Los A1415'!$A$3:$D$100,4,0)</f>
        <v>14.09.</v>
      </c>
      <c r="E102" s="200"/>
      <c r="F102" s="200"/>
      <c r="G102" s="200"/>
      <c r="H102" s="200"/>
      <c r="I102" s="200"/>
      <c r="K102" s="10"/>
      <c r="L102" s="10" t="str">
        <f>Q108</f>
        <v>Pokorný</v>
      </c>
      <c r="M102" s="10" t="str">
        <f>Q109</f>
        <v>Bastl P.</v>
      </c>
      <c r="N102" s="131"/>
      <c r="O102" s="104"/>
      <c r="P102" s="30">
        <v>4</v>
      </c>
      <c r="Q102" s="30" t="s">
        <v>678</v>
      </c>
      <c r="R102" s="30" t="str">
        <f>Q109</f>
        <v>Bastl P.</v>
      </c>
      <c r="S102" s="30" t="str">
        <f>Q105</f>
        <v>Kelbler P.</v>
      </c>
      <c r="U102" s="154"/>
    </row>
    <row r="103" spans="1:31" x14ac:dyDescent="0.2">
      <c r="A103" s="200"/>
      <c r="B103" s="200"/>
      <c r="C103" s="486"/>
      <c r="D103" s="200"/>
      <c r="E103" s="200"/>
      <c r="F103" s="200"/>
      <c r="G103" s="200"/>
      <c r="H103" s="200"/>
      <c r="I103" s="200"/>
      <c r="O103" s="104"/>
      <c r="P103" s="30">
        <v>5</v>
      </c>
      <c r="Q103" s="30" t="s">
        <v>660</v>
      </c>
      <c r="R103" s="30" t="str">
        <f>Q111</f>
        <v>Bastl V.</v>
      </c>
      <c r="S103" s="30" t="str">
        <f>Q104</f>
        <v>Švarc</v>
      </c>
      <c r="U103" s="154"/>
    </row>
    <row r="104" spans="1:31" ht="12" thickBot="1" x14ac:dyDescent="0.25">
      <c r="A104" s="322" t="s">
        <v>138</v>
      </c>
      <c r="B104" s="322" t="s">
        <v>73</v>
      </c>
      <c r="C104" s="323" t="s">
        <v>139</v>
      </c>
      <c r="D104" s="322" t="s">
        <v>37</v>
      </c>
      <c r="E104" s="322">
        <v>0</v>
      </c>
      <c r="F104" s="322" t="s">
        <v>140</v>
      </c>
      <c r="G104" s="322" t="s">
        <v>89</v>
      </c>
      <c r="H104" s="322" t="s">
        <v>8</v>
      </c>
      <c r="I104" s="322" t="s">
        <v>148</v>
      </c>
      <c r="K104" s="16" t="s">
        <v>67</v>
      </c>
      <c r="L104" s="31" t="s">
        <v>61</v>
      </c>
      <c r="M104" s="6" t="s">
        <v>37</v>
      </c>
      <c r="P104" s="30">
        <v>6</v>
      </c>
      <c r="Q104" s="30" t="s">
        <v>662</v>
      </c>
      <c r="U104" s="230"/>
    </row>
    <row r="105" spans="1:31" ht="12" thickTop="1" x14ac:dyDescent="0.2">
      <c r="A105" s="240" t="s">
        <v>70</v>
      </c>
      <c r="B105" s="240" t="s">
        <v>446</v>
      </c>
      <c r="C105" s="276">
        <v>5</v>
      </c>
      <c r="D105" s="240">
        <v>3</v>
      </c>
      <c r="E105" s="240">
        <v>1</v>
      </c>
      <c r="F105" s="240">
        <v>1</v>
      </c>
      <c r="G105" s="319">
        <v>0.63055555555555554</v>
      </c>
      <c r="H105" s="240">
        <v>10</v>
      </c>
      <c r="I105" s="240">
        <v>4</v>
      </c>
      <c r="K105" s="43" t="s">
        <v>205</v>
      </c>
      <c r="L105" s="30" t="str">
        <f>R110</f>
        <v>Kelbler P.</v>
      </c>
      <c r="M105" s="86" t="str">
        <f>Q110</f>
        <v>Mašát</v>
      </c>
      <c r="P105" s="30">
        <v>7</v>
      </c>
      <c r="Q105" s="30" t="s">
        <v>679</v>
      </c>
      <c r="U105" s="154"/>
    </row>
    <row r="106" spans="1:31" x14ac:dyDescent="0.2">
      <c r="A106" s="241" t="s">
        <v>71</v>
      </c>
      <c r="B106" s="241" t="s">
        <v>675</v>
      </c>
      <c r="C106" s="242">
        <v>5</v>
      </c>
      <c r="D106" s="241">
        <v>3</v>
      </c>
      <c r="E106" s="241">
        <v>1</v>
      </c>
      <c r="F106" s="241">
        <v>1</v>
      </c>
      <c r="G106" s="320">
        <v>0.54722222222222217</v>
      </c>
      <c r="H106" s="241">
        <v>10</v>
      </c>
      <c r="I106" s="241">
        <v>7</v>
      </c>
      <c r="K106" s="43" t="s">
        <v>182</v>
      </c>
      <c r="L106" s="30" t="str">
        <f>R111</f>
        <v>Chvátal P.</v>
      </c>
      <c r="M106" s="86" t="str">
        <f>Q111</f>
        <v>Bastl V.</v>
      </c>
      <c r="P106" s="30">
        <v>8</v>
      </c>
      <c r="Q106" s="30" t="s">
        <v>685</v>
      </c>
      <c r="U106" s="154"/>
    </row>
    <row r="107" spans="1:31" x14ac:dyDescent="0.2">
      <c r="A107" s="241" t="s">
        <v>72</v>
      </c>
      <c r="B107" s="241" t="s">
        <v>439</v>
      </c>
      <c r="C107" s="242">
        <v>5</v>
      </c>
      <c r="D107" s="241">
        <v>3</v>
      </c>
      <c r="E107" s="241">
        <v>1</v>
      </c>
      <c r="F107" s="241">
        <v>1</v>
      </c>
      <c r="G107" s="320">
        <v>0.50555555555555554</v>
      </c>
      <c r="H107" s="241">
        <v>10</v>
      </c>
      <c r="I107" s="241">
        <v>4</v>
      </c>
      <c r="M107" s="86"/>
      <c r="P107" s="30">
        <v>9</v>
      </c>
      <c r="Q107" s="30" t="s">
        <v>664</v>
      </c>
      <c r="U107" s="230"/>
    </row>
    <row r="108" spans="1:31" x14ac:dyDescent="0.2">
      <c r="A108" s="241" t="s">
        <v>75</v>
      </c>
      <c r="B108" s="241" t="s">
        <v>443</v>
      </c>
      <c r="C108" s="242">
        <v>5</v>
      </c>
      <c r="D108" s="241">
        <v>3</v>
      </c>
      <c r="E108" s="241">
        <v>1</v>
      </c>
      <c r="F108" s="241">
        <v>1</v>
      </c>
      <c r="G108" s="320">
        <v>0.50555555555555554</v>
      </c>
      <c r="H108" s="241">
        <v>10</v>
      </c>
      <c r="I108" s="241">
        <v>1</v>
      </c>
      <c r="M108" s="86"/>
      <c r="N108" s="110"/>
      <c r="P108" s="30">
        <v>10</v>
      </c>
      <c r="Q108" s="30" t="s">
        <v>666</v>
      </c>
      <c r="U108" s="154"/>
    </row>
    <row r="109" spans="1:31" x14ac:dyDescent="0.2">
      <c r="A109" s="241" t="s">
        <v>76</v>
      </c>
      <c r="B109" s="241" t="s">
        <v>442</v>
      </c>
      <c r="C109" s="242">
        <v>5</v>
      </c>
      <c r="D109" s="241">
        <v>3</v>
      </c>
      <c r="E109" s="241">
        <v>0</v>
      </c>
      <c r="F109" s="241">
        <v>2</v>
      </c>
      <c r="G109" s="320">
        <v>0.46319444444444446</v>
      </c>
      <c r="H109" s="241">
        <v>9</v>
      </c>
      <c r="I109" s="241">
        <v>0</v>
      </c>
      <c r="K109" s="16" t="s">
        <v>65</v>
      </c>
      <c r="L109" s="31" t="s">
        <v>0</v>
      </c>
      <c r="M109" s="229" t="s">
        <v>22</v>
      </c>
      <c r="N109" s="110"/>
      <c r="P109" s="30">
        <v>11</v>
      </c>
      <c r="Q109" s="30" t="s">
        <v>667</v>
      </c>
      <c r="U109" s="154"/>
    </row>
    <row r="110" spans="1:31" x14ac:dyDescent="0.2">
      <c r="A110" s="241" t="s">
        <v>77</v>
      </c>
      <c r="B110" s="241" t="s">
        <v>143</v>
      </c>
      <c r="C110" s="242">
        <v>5</v>
      </c>
      <c r="D110" s="241">
        <v>3</v>
      </c>
      <c r="E110" s="241">
        <v>0</v>
      </c>
      <c r="F110" s="241">
        <v>2</v>
      </c>
      <c r="G110" s="320">
        <v>0.42291666666666666</v>
      </c>
      <c r="H110" s="241">
        <v>9</v>
      </c>
      <c r="I110" s="241">
        <v>3</v>
      </c>
      <c r="K110" s="10" t="s">
        <v>385</v>
      </c>
      <c r="L110" s="156" t="str">
        <f>R99</f>
        <v>Habr V.</v>
      </c>
      <c r="M110" s="157" t="str">
        <f>S99</f>
        <v>Pokorný</v>
      </c>
      <c r="N110" s="6"/>
      <c r="P110" s="30">
        <v>12</v>
      </c>
      <c r="Q110" s="30" t="s">
        <v>659</v>
      </c>
      <c r="R110" s="30" t="str">
        <f>Q105</f>
        <v>Kelbler P.</v>
      </c>
      <c r="U110" s="230"/>
    </row>
    <row r="111" spans="1:31" x14ac:dyDescent="0.2">
      <c r="A111" s="241" t="s">
        <v>78</v>
      </c>
      <c r="B111" s="241" t="s">
        <v>674</v>
      </c>
      <c r="C111" s="242">
        <v>5</v>
      </c>
      <c r="D111" s="241">
        <v>2</v>
      </c>
      <c r="E111" s="241">
        <v>1</v>
      </c>
      <c r="F111" s="241">
        <v>2</v>
      </c>
      <c r="G111" s="320">
        <v>0.63611111111111118</v>
      </c>
      <c r="H111" s="241">
        <v>7</v>
      </c>
      <c r="I111" s="241">
        <v>-2</v>
      </c>
      <c r="K111" s="10" t="s">
        <v>555</v>
      </c>
      <c r="L111" s="156" t="str">
        <f t="shared" ref="L111:M111" si="8">R100</f>
        <v>Bastl P.</v>
      </c>
      <c r="M111" s="157" t="str">
        <f t="shared" si="8"/>
        <v>Pokorný</v>
      </c>
      <c r="N111" s="110"/>
      <c r="P111" s="30">
        <v>13</v>
      </c>
      <c r="Q111" s="30" t="s">
        <v>661</v>
      </c>
      <c r="R111" s="30" t="str">
        <f>Q107</f>
        <v>Chvátal P.</v>
      </c>
      <c r="U111" s="154"/>
    </row>
    <row r="112" spans="1:31" x14ac:dyDescent="0.2">
      <c r="A112" s="241" t="s">
        <v>79</v>
      </c>
      <c r="B112" s="241" t="s">
        <v>141</v>
      </c>
      <c r="C112" s="242">
        <v>5</v>
      </c>
      <c r="D112" s="241">
        <v>2</v>
      </c>
      <c r="E112" s="241">
        <v>1</v>
      </c>
      <c r="F112" s="241">
        <v>2</v>
      </c>
      <c r="G112" s="320">
        <v>0.29791666666666666</v>
      </c>
      <c r="H112" s="241">
        <v>7</v>
      </c>
      <c r="I112" s="241">
        <v>-2</v>
      </c>
      <c r="K112" s="10" t="s">
        <v>600</v>
      </c>
      <c r="L112" s="156" t="str">
        <f t="shared" ref="L112:M112" si="9">R101</f>
        <v>Kelbler P.</v>
      </c>
      <c r="M112" s="157" t="str">
        <f t="shared" si="9"/>
        <v>Habr V.</v>
      </c>
      <c r="N112" s="6"/>
      <c r="P112" s="30">
        <v>14</v>
      </c>
      <c r="U112" s="154"/>
    </row>
    <row r="113" spans="1:31" x14ac:dyDescent="0.2">
      <c r="A113" s="241" t="s">
        <v>80</v>
      </c>
      <c r="B113" s="241" t="s">
        <v>440</v>
      </c>
      <c r="C113" s="242">
        <v>4</v>
      </c>
      <c r="D113" s="241">
        <v>1</v>
      </c>
      <c r="E113" s="241">
        <v>2</v>
      </c>
      <c r="F113" s="241">
        <v>1</v>
      </c>
      <c r="G113" s="320">
        <v>0.42152777777777778</v>
      </c>
      <c r="H113" s="241">
        <v>5</v>
      </c>
      <c r="I113" s="241">
        <v>-1</v>
      </c>
      <c r="K113" s="43" t="s">
        <v>670</v>
      </c>
      <c r="L113" s="156" t="str">
        <f t="shared" ref="L113:M113" si="10">R102</f>
        <v>Bastl P.</v>
      </c>
      <c r="M113" s="157" t="str">
        <f t="shared" si="10"/>
        <v>Kelbler P.</v>
      </c>
      <c r="N113" s="100"/>
      <c r="P113" s="30">
        <v>15</v>
      </c>
      <c r="U113" s="230"/>
    </row>
    <row r="114" spans="1:31" x14ac:dyDescent="0.2">
      <c r="A114" s="241" t="s">
        <v>81</v>
      </c>
      <c r="B114" s="241" t="s">
        <v>161</v>
      </c>
      <c r="C114" s="242">
        <v>5</v>
      </c>
      <c r="D114" s="241">
        <v>1</v>
      </c>
      <c r="E114" s="241">
        <v>2</v>
      </c>
      <c r="F114" s="241">
        <v>2</v>
      </c>
      <c r="G114" s="320">
        <v>0.33958333333333335</v>
      </c>
      <c r="H114" s="241">
        <v>5</v>
      </c>
      <c r="I114" s="241">
        <v>-4</v>
      </c>
      <c r="K114" s="43" t="s">
        <v>696</v>
      </c>
      <c r="L114" s="156" t="str">
        <f t="shared" ref="L114:M114" si="11">R103</f>
        <v>Bastl V.</v>
      </c>
      <c r="M114" s="157" t="str">
        <f t="shared" si="11"/>
        <v>Švarc</v>
      </c>
      <c r="N114" s="6"/>
      <c r="U114" s="154"/>
    </row>
    <row r="115" spans="1:31" x14ac:dyDescent="0.2">
      <c r="A115" s="241" t="s">
        <v>82</v>
      </c>
      <c r="B115" s="241" t="s">
        <v>142</v>
      </c>
      <c r="C115" s="242">
        <v>4</v>
      </c>
      <c r="D115" s="241">
        <v>1</v>
      </c>
      <c r="E115" s="241">
        <v>1</v>
      </c>
      <c r="F115" s="241">
        <v>2</v>
      </c>
      <c r="G115" s="320">
        <v>0.46666666666666662</v>
      </c>
      <c r="H115" s="241">
        <v>4</v>
      </c>
      <c r="I115" s="241">
        <v>-2</v>
      </c>
      <c r="K115" s="10"/>
      <c r="L115" s="6"/>
      <c r="U115" s="154"/>
    </row>
    <row r="116" spans="1:31" x14ac:dyDescent="0.2">
      <c r="A116" s="241" t="s">
        <v>83</v>
      </c>
      <c r="B116" s="241" t="s">
        <v>145</v>
      </c>
      <c r="C116" s="242">
        <v>5</v>
      </c>
      <c r="D116" s="241">
        <v>1</v>
      </c>
      <c r="E116" s="241">
        <v>1</v>
      </c>
      <c r="F116" s="241">
        <v>3</v>
      </c>
      <c r="G116" s="320">
        <v>0.3</v>
      </c>
      <c r="H116" s="241">
        <v>4</v>
      </c>
      <c r="I116" s="241">
        <v>-2</v>
      </c>
      <c r="K116" s="265" t="s">
        <v>66</v>
      </c>
      <c r="L116" s="129" t="s">
        <v>59</v>
      </c>
      <c r="M116" s="130" t="s">
        <v>49</v>
      </c>
      <c r="N116" s="86"/>
      <c r="U116" s="230"/>
    </row>
    <row r="117" spans="1:31" x14ac:dyDescent="0.2">
      <c r="A117" s="241" t="s">
        <v>84</v>
      </c>
      <c r="B117" s="241" t="s">
        <v>447</v>
      </c>
      <c r="C117" s="242">
        <v>5</v>
      </c>
      <c r="D117" s="241">
        <v>1</v>
      </c>
      <c r="E117" s="241">
        <v>0</v>
      </c>
      <c r="F117" s="241">
        <v>4</v>
      </c>
      <c r="G117" s="320">
        <v>9.375E-2</v>
      </c>
      <c r="H117" s="241">
        <v>3</v>
      </c>
      <c r="I117" s="241">
        <v>-6</v>
      </c>
      <c r="K117" s="10"/>
      <c r="L117" s="6">
        <f>T99</f>
        <v>0</v>
      </c>
      <c r="M117" s="157"/>
      <c r="N117" s="86"/>
      <c r="U117" s="154"/>
    </row>
    <row r="118" spans="1:31" x14ac:dyDescent="0.2">
      <c r="A118" s="241" t="s">
        <v>85</v>
      </c>
      <c r="B118" s="241" t="s">
        <v>477</v>
      </c>
      <c r="C118" s="242">
        <v>5</v>
      </c>
      <c r="D118" s="241">
        <v>0</v>
      </c>
      <c r="E118" s="241">
        <v>2</v>
      </c>
      <c r="F118" s="241">
        <v>3</v>
      </c>
      <c r="G118" s="320">
        <v>0.34236111111111112</v>
      </c>
      <c r="H118" s="241">
        <v>2</v>
      </c>
      <c r="I118" s="241">
        <v>-7</v>
      </c>
      <c r="M118" s="10"/>
      <c r="N118" s="86"/>
      <c r="U118" s="154"/>
    </row>
    <row r="119" spans="1:31" x14ac:dyDescent="0.2">
      <c r="A119" s="198"/>
      <c r="B119" s="198" t="s">
        <v>697</v>
      </c>
      <c r="C119" s="281"/>
      <c r="D119" s="198"/>
      <c r="E119" s="198"/>
      <c r="F119" s="198"/>
      <c r="G119" s="200"/>
      <c r="H119" s="200"/>
      <c r="I119" s="200"/>
      <c r="K119" s="111" t="s">
        <v>68</v>
      </c>
      <c r="L119" s="45"/>
      <c r="M119" s="45"/>
      <c r="N119" s="45"/>
      <c r="U119" s="230"/>
    </row>
    <row r="120" spans="1:31" x14ac:dyDescent="0.2">
      <c r="A120" s="198" t="s">
        <v>285</v>
      </c>
      <c r="B120" s="198" t="str">
        <f>VLOOKUP($A120,'[2]Los A1415'!$A$3:$D$100,2,0)</f>
        <v>Ledenice-Lomnice</v>
      </c>
      <c r="C120" s="280">
        <v>0.16874999999999998</v>
      </c>
      <c r="D120" s="198" t="str">
        <f>VLOOKUP($A120,'[2]Los A1415'!$A$3:$D$100,4,0)</f>
        <v>20.09.</v>
      </c>
      <c r="E120" s="198"/>
      <c r="F120" s="198"/>
      <c r="G120" s="200"/>
      <c r="H120" s="200"/>
      <c r="I120" s="200"/>
      <c r="K120" s="121"/>
      <c r="L120" s="255" t="str">
        <f xml:space="preserve">           Q120</f>
        <v>Janák</v>
      </c>
      <c r="M120" s="45"/>
      <c r="N120" s="45"/>
      <c r="O120" s="88"/>
      <c r="P120" s="30">
        <v>1</v>
      </c>
      <c r="Q120" s="30" t="s">
        <v>694</v>
      </c>
      <c r="R120" s="30" t="str">
        <f>Q130</f>
        <v>Habr V.</v>
      </c>
      <c r="S120" s="30" t="str">
        <f>Q127</f>
        <v>Kelbler P.</v>
      </c>
      <c r="U120" s="154"/>
    </row>
    <row r="121" spans="1:31" x14ac:dyDescent="0.2">
      <c r="A121" s="759" t="s">
        <v>287</v>
      </c>
      <c r="B121" s="759" t="str">
        <f>VLOOKUP($A121,'[2]Los A1415'!$A$3:$D$100,2,0)</f>
        <v>Třebětice-Suchdol</v>
      </c>
      <c r="C121" s="760">
        <v>4.2361111111111106E-2</v>
      </c>
      <c r="D121" s="759" t="str">
        <f>VLOOKUP($A121,'[2]Los A1415'!$A$3:$D$100,4,0)</f>
        <v>21.09.</v>
      </c>
      <c r="E121" s="198"/>
      <c r="F121" s="198"/>
      <c r="G121" s="200"/>
      <c r="H121" s="200"/>
      <c r="I121" s="200"/>
      <c r="K121" s="121" t="str">
        <f>Q121</f>
        <v>Havlík V.</v>
      </c>
      <c r="L121" s="121" t="str">
        <f>Q122</f>
        <v>Zamazal</v>
      </c>
      <c r="M121" s="121" t="str">
        <f>Q123</f>
        <v>Habr J.</v>
      </c>
      <c r="N121" s="121" t="str">
        <f>Q124</f>
        <v>Mašát</v>
      </c>
      <c r="O121" s="104"/>
      <c r="P121" s="30">
        <v>2</v>
      </c>
      <c r="Q121" s="30" t="s">
        <v>658</v>
      </c>
      <c r="U121" s="154"/>
    </row>
    <row r="122" spans="1:31" s="88" customFormat="1" x14ac:dyDescent="0.2">
      <c r="A122" s="198" t="s">
        <v>288</v>
      </c>
      <c r="B122" s="198" t="str">
        <f>VLOOKUP($A122,'[2]Los A1415'!$A$3:$D$100,2,0)</f>
        <v>Slavonice-Soběslav"B</v>
      </c>
      <c r="C122" s="280">
        <v>0.20902777777777778</v>
      </c>
      <c r="D122" s="198" t="str">
        <f>VLOOKUP($A122,'[2]Los A1415'!$A$3:$D$100,4,0)</f>
        <v>20.09.</v>
      </c>
      <c r="E122" s="198"/>
      <c r="F122" s="198"/>
      <c r="G122" s="200"/>
      <c r="H122" s="200"/>
      <c r="I122" s="200"/>
      <c r="J122" s="155"/>
      <c r="K122" s="121" t="str">
        <f>Q125</f>
        <v>Pokorný</v>
      </c>
      <c r="L122" s="121" t="str">
        <f>Q126</f>
        <v>Novák B.</v>
      </c>
      <c r="M122" s="121" t="str">
        <f>Q127</f>
        <v>Kelbler P.</v>
      </c>
      <c r="N122" s="121" t="str">
        <f>Q128</f>
        <v>Švarc</v>
      </c>
      <c r="O122" s="104"/>
      <c r="P122" s="30">
        <v>3</v>
      </c>
      <c r="Q122" s="30" t="s">
        <v>677</v>
      </c>
      <c r="R122" s="30"/>
      <c r="S122" s="30"/>
      <c r="T122" s="30"/>
      <c r="U122" s="230"/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</row>
    <row r="123" spans="1:31" s="88" customFormat="1" x14ac:dyDescent="0.2">
      <c r="A123" s="198" t="s">
        <v>290</v>
      </c>
      <c r="B123" s="198" t="str">
        <f>VLOOKUP($A123,'[2]Los A1415'!$A$3:$D$100,2,0)</f>
        <v>Lišov-Č.Velenice</v>
      </c>
      <c r="C123" s="280">
        <v>0.29166666666666669</v>
      </c>
      <c r="D123" s="198" t="str">
        <f>VLOOKUP($A123,'[2]Los A1415'!$A$3:$D$100,4,0)</f>
        <v>21.09.</v>
      </c>
      <c r="E123" s="198"/>
      <c r="F123" s="198"/>
      <c r="G123" s="200"/>
      <c r="H123" s="200"/>
      <c r="I123" s="200"/>
      <c r="J123" s="155"/>
      <c r="K123" s="121"/>
      <c r="L123" s="121" t="str">
        <f>Q129</f>
        <v>Bastl P.</v>
      </c>
      <c r="M123" s="121" t="str">
        <f>Q130</f>
        <v>Habr V.</v>
      </c>
      <c r="N123" s="132"/>
      <c r="O123" s="104"/>
      <c r="P123" s="30">
        <v>4</v>
      </c>
      <c r="Q123" s="30" t="s">
        <v>678</v>
      </c>
      <c r="R123" s="30"/>
      <c r="S123" s="30"/>
      <c r="T123" s="30"/>
      <c r="U123" s="154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</row>
    <row r="124" spans="1:31" s="88" customFormat="1" x14ac:dyDescent="0.2">
      <c r="A124" s="198" t="s">
        <v>291</v>
      </c>
      <c r="B124" s="198" t="str">
        <f>VLOOKUP($A124,'[2]Los A1415'!$A$3:$D$100,2,0)</f>
        <v>Ševětín-N.Včelnice</v>
      </c>
      <c r="C124" s="280">
        <v>8.4722222222222213E-2</v>
      </c>
      <c r="D124" s="198" t="str">
        <f>VLOOKUP($A124,'[2]Los A1415'!$A$3:$D$100,4,0)</f>
        <v>20.09.</v>
      </c>
      <c r="E124" s="198"/>
      <c r="F124" s="198"/>
      <c r="G124" s="200"/>
      <c r="H124" s="200"/>
      <c r="I124" s="200"/>
      <c r="J124" s="155"/>
      <c r="K124" s="121"/>
      <c r="L124" s="45"/>
      <c r="M124" s="45"/>
      <c r="N124" s="45"/>
      <c r="P124" s="30">
        <v>5</v>
      </c>
      <c r="Q124" s="30" t="s">
        <v>659</v>
      </c>
      <c r="R124" s="30"/>
      <c r="S124" s="30"/>
      <c r="T124" s="30"/>
      <c r="U124" s="154"/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</row>
    <row r="125" spans="1:31" s="88" customFormat="1" x14ac:dyDescent="0.2">
      <c r="A125" s="198" t="s">
        <v>292</v>
      </c>
      <c r="B125" s="198" t="str">
        <f>VLOOKUP($A125,'[2]Los A1415'!$A$3:$D$100,2,0)</f>
        <v>D.Bukovsko-N.Bystřice</v>
      </c>
      <c r="C125" s="280">
        <v>0.1673611111111111</v>
      </c>
      <c r="D125" s="198" t="str">
        <f>VLOOKUP($A125,'[2]Los A1415'!$A$3:$D$100,4,0)</f>
        <v>20.09.</v>
      </c>
      <c r="E125" s="198"/>
      <c r="F125" s="198"/>
      <c r="G125" s="200"/>
      <c r="H125" s="200"/>
      <c r="I125" s="200"/>
      <c r="J125" s="155"/>
      <c r="K125" s="111" t="s">
        <v>67</v>
      </c>
      <c r="L125" s="47" t="s">
        <v>61</v>
      </c>
      <c r="M125" s="45" t="s">
        <v>37</v>
      </c>
      <c r="N125" s="45"/>
      <c r="P125" s="30">
        <v>6</v>
      </c>
      <c r="Q125" s="30" t="s">
        <v>666</v>
      </c>
      <c r="R125" s="30"/>
      <c r="S125" s="30"/>
      <c r="T125" s="30"/>
      <c r="U125" s="230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</row>
    <row r="126" spans="1:31" s="88" customFormat="1" x14ac:dyDescent="0.2">
      <c r="A126" s="198" t="s">
        <v>293</v>
      </c>
      <c r="B126" s="198" t="str">
        <f>VLOOKUP($A126,'[2]Los A1415'!$A$3:$D$100,2,0)</f>
        <v>K.Řečice-Chlum</v>
      </c>
      <c r="C126" s="280">
        <v>0.12708333333333333</v>
      </c>
      <c r="D126" s="198" t="str">
        <f>VLOOKUP($A126,'[2]Los A1415'!$A$3:$D$100,4,0)</f>
        <v>20.09.</v>
      </c>
      <c r="E126" s="198"/>
      <c r="F126" s="198"/>
      <c r="G126" s="200"/>
      <c r="H126" s="200"/>
      <c r="I126" s="200"/>
      <c r="J126" s="155"/>
      <c r="K126" s="121" t="s">
        <v>176</v>
      </c>
      <c r="L126" s="88" t="str">
        <f>R131</f>
        <v>Pokorný</v>
      </c>
      <c r="M126" s="122" t="str">
        <f>Q131</f>
        <v>Chvátal P.</v>
      </c>
      <c r="N126" s="45"/>
      <c r="P126" s="30">
        <v>7</v>
      </c>
      <c r="Q126" s="30" t="s">
        <v>692</v>
      </c>
      <c r="R126" s="30"/>
      <c r="S126" s="30"/>
      <c r="T126" s="30"/>
      <c r="U126" s="230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</row>
    <row r="127" spans="1:31" s="88" customFormat="1" ht="12" thickBot="1" x14ac:dyDescent="0.25">
      <c r="A127" s="237" t="s">
        <v>138</v>
      </c>
      <c r="B127" s="237" t="s">
        <v>73</v>
      </c>
      <c r="C127" s="293" t="s">
        <v>139</v>
      </c>
      <c r="D127" s="237" t="s">
        <v>37</v>
      </c>
      <c r="E127" s="237">
        <v>0</v>
      </c>
      <c r="F127" s="237" t="s">
        <v>140</v>
      </c>
      <c r="G127" s="237" t="s">
        <v>89</v>
      </c>
      <c r="H127" s="237" t="s">
        <v>8</v>
      </c>
      <c r="I127" s="237" t="s">
        <v>148</v>
      </c>
      <c r="J127" s="155"/>
      <c r="K127" s="121" t="s">
        <v>205</v>
      </c>
      <c r="L127" s="88" t="str">
        <f>R132</f>
        <v>Bastl P.</v>
      </c>
      <c r="M127" s="122" t="str">
        <f>Q132</f>
        <v>Novák V.</v>
      </c>
      <c r="N127" s="45"/>
      <c r="P127" s="30">
        <v>8</v>
      </c>
      <c r="Q127" s="30" t="s">
        <v>679</v>
      </c>
      <c r="R127" s="30"/>
      <c r="S127" s="30"/>
      <c r="U127" s="262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</row>
    <row r="128" spans="1:31" s="88" customFormat="1" ht="12" thickTop="1" x14ac:dyDescent="0.2">
      <c r="A128" s="238" t="s">
        <v>70</v>
      </c>
      <c r="B128" s="238" t="s">
        <v>446</v>
      </c>
      <c r="C128" s="239">
        <v>6</v>
      </c>
      <c r="D128" s="238">
        <v>4</v>
      </c>
      <c r="E128" s="238">
        <v>1</v>
      </c>
      <c r="F128" s="238">
        <v>1</v>
      </c>
      <c r="G128" s="544">
        <v>0.92222222222222217</v>
      </c>
      <c r="H128" s="238">
        <v>13</v>
      </c>
      <c r="I128" s="238">
        <v>4</v>
      </c>
      <c r="J128" s="155"/>
      <c r="K128" s="121" t="s">
        <v>197</v>
      </c>
      <c r="L128" s="88" t="str">
        <f>R133</f>
        <v>Novák B.</v>
      </c>
      <c r="M128" s="122" t="str">
        <f>Q133</f>
        <v>Bastl V.</v>
      </c>
      <c r="N128" s="45"/>
      <c r="P128" s="30">
        <v>9</v>
      </c>
      <c r="Q128" s="30" t="s">
        <v>662</v>
      </c>
      <c r="R128" s="30"/>
      <c r="S128" s="30"/>
      <c r="U128" s="262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</row>
    <row r="129" spans="1:31" s="88" customFormat="1" x14ac:dyDescent="0.2">
      <c r="A129" s="233" t="s">
        <v>71</v>
      </c>
      <c r="B129" s="233" t="s">
        <v>439</v>
      </c>
      <c r="C129" s="234">
        <v>6</v>
      </c>
      <c r="D129" s="233">
        <v>4</v>
      </c>
      <c r="E129" s="233">
        <v>1</v>
      </c>
      <c r="F129" s="233">
        <v>1</v>
      </c>
      <c r="G129" s="263">
        <v>0.6743055555555556</v>
      </c>
      <c r="H129" s="233">
        <v>13</v>
      </c>
      <c r="I129" s="233">
        <v>4</v>
      </c>
      <c r="J129" s="155"/>
      <c r="K129" s="121" t="s">
        <v>192</v>
      </c>
      <c r="L129" s="88" t="str">
        <f>R134</f>
        <v>Švarc</v>
      </c>
      <c r="M129" s="122" t="str">
        <f>Q134</f>
        <v>Jindra</v>
      </c>
      <c r="N129" s="122"/>
      <c r="P129" s="30">
        <v>10</v>
      </c>
      <c r="Q129" s="30" t="s">
        <v>667</v>
      </c>
      <c r="R129" s="30"/>
      <c r="S129" s="30"/>
      <c r="U129" s="231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</row>
    <row r="130" spans="1:31" s="88" customFormat="1" x14ac:dyDescent="0.2">
      <c r="A130" s="233" t="s">
        <v>72</v>
      </c>
      <c r="B130" s="233" t="s">
        <v>675</v>
      </c>
      <c r="C130" s="234">
        <v>6</v>
      </c>
      <c r="D130" s="233">
        <v>3</v>
      </c>
      <c r="E130" s="233">
        <v>2</v>
      </c>
      <c r="F130" s="233">
        <v>1</v>
      </c>
      <c r="G130" s="263">
        <v>0.63194444444444442</v>
      </c>
      <c r="H130" s="233">
        <v>11</v>
      </c>
      <c r="I130" s="233">
        <v>5</v>
      </c>
      <c r="J130" s="155"/>
      <c r="K130" s="121" t="s">
        <v>693</v>
      </c>
      <c r="L130" s="88" t="str">
        <f>R135</f>
        <v>Mašát</v>
      </c>
      <c r="M130" s="122" t="str">
        <f>Q135</f>
        <v>Urbánek</v>
      </c>
      <c r="N130" s="122"/>
      <c r="P130" s="30">
        <v>11</v>
      </c>
      <c r="Q130" s="30" t="s">
        <v>685</v>
      </c>
      <c r="R130" s="30"/>
      <c r="S130" s="30"/>
      <c r="U130" s="262"/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</row>
    <row r="131" spans="1:31" s="88" customFormat="1" x14ac:dyDescent="0.2">
      <c r="A131" s="233" t="s">
        <v>75</v>
      </c>
      <c r="B131" s="233" t="s">
        <v>442</v>
      </c>
      <c r="C131" s="234">
        <v>6</v>
      </c>
      <c r="D131" s="233">
        <v>3</v>
      </c>
      <c r="E131" s="233">
        <v>1</v>
      </c>
      <c r="F131" s="233">
        <v>2</v>
      </c>
      <c r="G131" s="263">
        <v>0.54791666666666672</v>
      </c>
      <c r="H131" s="233">
        <v>10</v>
      </c>
      <c r="I131" s="233">
        <v>1</v>
      </c>
      <c r="J131" s="155"/>
      <c r="N131" s="45"/>
      <c r="P131" s="30">
        <v>12</v>
      </c>
      <c r="Q131" s="30" t="s">
        <v>664</v>
      </c>
      <c r="R131" s="30" t="s">
        <v>666</v>
      </c>
      <c r="S131" s="30"/>
      <c r="U131" s="262"/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</row>
    <row r="132" spans="1:31" s="88" customFormat="1" x14ac:dyDescent="0.2">
      <c r="A132" s="233" t="s">
        <v>76</v>
      </c>
      <c r="B132" s="233" t="s">
        <v>443</v>
      </c>
      <c r="C132" s="234">
        <v>6</v>
      </c>
      <c r="D132" s="233">
        <v>3</v>
      </c>
      <c r="E132" s="233">
        <v>1</v>
      </c>
      <c r="F132" s="233">
        <v>2</v>
      </c>
      <c r="G132" s="263">
        <v>0.54999999999999993</v>
      </c>
      <c r="H132" s="233">
        <v>10</v>
      </c>
      <c r="I132" s="233">
        <v>1</v>
      </c>
      <c r="J132" s="155"/>
      <c r="K132" s="121" t="s">
        <v>65</v>
      </c>
      <c r="L132" s="45" t="s">
        <v>0</v>
      </c>
      <c r="M132" s="45" t="s">
        <v>22</v>
      </c>
      <c r="N132" s="122"/>
      <c r="P132" s="30">
        <v>13</v>
      </c>
      <c r="Q132" s="30" t="s">
        <v>660</v>
      </c>
      <c r="R132" s="30" t="s">
        <v>667</v>
      </c>
      <c r="S132" s="30"/>
      <c r="U132" s="231"/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</row>
    <row r="133" spans="1:31" s="88" customFormat="1" x14ac:dyDescent="0.2">
      <c r="A133" s="233" t="s">
        <v>77</v>
      </c>
      <c r="B133" s="233" t="s">
        <v>143</v>
      </c>
      <c r="C133" s="234">
        <v>6</v>
      </c>
      <c r="D133" s="233">
        <v>3</v>
      </c>
      <c r="E133" s="233">
        <v>1</v>
      </c>
      <c r="F133" s="233">
        <v>2</v>
      </c>
      <c r="G133" s="263">
        <v>0.46527777777777773</v>
      </c>
      <c r="H133" s="233">
        <v>10</v>
      </c>
      <c r="I133" s="233">
        <v>1</v>
      </c>
      <c r="J133" s="155"/>
      <c r="K133" s="121" t="s">
        <v>701</v>
      </c>
      <c r="L133" s="132" t="str">
        <f>R120</f>
        <v>Habr V.</v>
      </c>
      <c r="M133" s="152" t="str">
        <f>S120</f>
        <v>Kelbler P.</v>
      </c>
      <c r="N133" s="45"/>
      <c r="P133" s="30">
        <v>14</v>
      </c>
      <c r="Q133" s="30" t="s">
        <v>661</v>
      </c>
      <c r="R133" s="30" t="s">
        <v>692</v>
      </c>
      <c r="S133" s="30"/>
      <c r="U133" s="262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</row>
    <row r="134" spans="1:31" s="88" customFormat="1" x14ac:dyDescent="0.2">
      <c r="A134" s="233" t="s">
        <v>78</v>
      </c>
      <c r="B134" s="233" t="s">
        <v>161</v>
      </c>
      <c r="C134" s="234">
        <v>6</v>
      </c>
      <c r="D134" s="233">
        <v>2</v>
      </c>
      <c r="E134" s="233">
        <v>2</v>
      </c>
      <c r="F134" s="233">
        <v>2</v>
      </c>
      <c r="G134" s="263">
        <v>0.50694444444444442</v>
      </c>
      <c r="H134" s="233">
        <v>8</v>
      </c>
      <c r="I134" s="233">
        <v>-4</v>
      </c>
      <c r="J134" s="155"/>
      <c r="K134" s="121"/>
      <c r="L134" s="132"/>
      <c r="M134" s="152"/>
      <c r="N134" s="47"/>
      <c r="P134" s="30">
        <v>15</v>
      </c>
      <c r="Q134" s="30" t="s">
        <v>665</v>
      </c>
      <c r="R134" s="30" t="str">
        <f>Q128</f>
        <v>Švarc</v>
      </c>
      <c r="S134" s="30"/>
      <c r="U134" s="262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</row>
    <row r="135" spans="1:31" s="88" customFormat="1" x14ac:dyDescent="0.2">
      <c r="A135" s="233" t="s">
        <v>79</v>
      </c>
      <c r="B135" s="233" t="s">
        <v>674</v>
      </c>
      <c r="C135" s="234">
        <v>6</v>
      </c>
      <c r="D135" s="233">
        <v>2</v>
      </c>
      <c r="E135" s="233">
        <v>2</v>
      </c>
      <c r="F135" s="233">
        <v>2</v>
      </c>
      <c r="G135" s="263">
        <v>0.7631944444444444</v>
      </c>
      <c r="H135" s="233">
        <v>8</v>
      </c>
      <c r="I135" s="233">
        <v>-1</v>
      </c>
      <c r="J135" s="155"/>
      <c r="K135" s="121"/>
      <c r="L135" s="132"/>
      <c r="M135" s="152"/>
      <c r="N135" s="45"/>
      <c r="P135" s="30">
        <v>16</v>
      </c>
      <c r="Q135" s="30" t="s">
        <v>680</v>
      </c>
      <c r="R135" s="30" t="str">
        <f>Q124</f>
        <v>Mašát</v>
      </c>
      <c r="S135" s="30"/>
      <c r="U135" s="231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</row>
    <row r="136" spans="1:31" s="88" customFormat="1" x14ac:dyDescent="0.2">
      <c r="A136" s="233" t="s">
        <v>80</v>
      </c>
      <c r="B136" s="233" t="s">
        <v>142</v>
      </c>
      <c r="C136" s="234">
        <v>5</v>
      </c>
      <c r="D136" s="233">
        <v>2</v>
      </c>
      <c r="E136" s="233">
        <v>1</v>
      </c>
      <c r="F136" s="233">
        <v>2</v>
      </c>
      <c r="G136" s="263">
        <v>0.67569444444444438</v>
      </c>
      <c r="H136" s="233">
        <v>7</v>
      </c>
      <c r="I136" s="233">
        <v>-2</v>
      </c>
      <c r="J136" s="155"/>
      <c r="K136" s="266" t="s">
        <v>66</v>
      </c>
      <c r="L136" s="256" t="s">
        <v>59</v>
      </c>
      <c r="M136" s="153" t="s">
        <v>49</v>
      </c>
      <c r="N136" s="45"/>
      <c r="P136" s="30"/>
      <c r="Q136" s="30"/>
      <c r="R136" s="30"/>
      <c r="S136" s="30"/>
      <c r="U136" s="262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</row>
    <row r="137" spans="1:31" s="88" customFormat="1" x14ac:dyDescent="0.2">
      <c r="A137" s="233" t="s">
        <v>81</v>
      </c>
      <c r="B137" s="233" t="s">
        <v>141</v>
      </c>
      <c r="C137" s="234">
        <v>6</v>
      </c>
      <c r="D137" s="233">
        <v>2</v>
      </c>
      <c r="E137" s="233">
        <v>1</v>
      </c>
      <c r="F137" s="233">
        <v>3</v>
      </c>
      <c r="G137" s="263">
        <v>0.42569444444444443</v>
      </c>
      <c r="H137" s="233">
        <v>7</v>
      </c>
      <c r="I137" s="233">
        <v>-2</v>
      </c>
      <c r="J137" s="155"/>
      <c r="K137" s="121"/>
      <c r="L137" s="45"/>
      <c r="M137" s="45"/>
      <c r="N137" s="122"/>
      <c r="P137" s="30"/>
      <c r="Q137" s="30"/>
      <c r="R137" s="30"/>
      <c r="S137" s="30"/>
      <c r="U137" s="262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</row>
    <row r="138" spans="1:31" s="88" customFormat="1" x14ac:dyDescent="0.2">
      <c r="A138" s="233" t="s">
        <v>82</v>
      </c>
      <c r="B138" s="233" t="s">
        <v>440</v>
      </c>
      <c r="C138" s="234">
        <v>5</v>
      </c>
      <c r="D138" s="233">
        <v>1</v>
      </c>
      <c r="E138" s="233">
        <v>2</v>
      </c>
      <c r="F138" s="233">
        <v>2</v>
      </c>
      <c r="G138" s="263">
        <v>0.42638888888888887</v>
      </c>
      <c r="H138" s="233">
        <v>5</v>
      </c>
      <c r="I138" s="233">
        <v>-1</v>
      </c>
      <c r="J138" s="155"/>
      <c r="K138" s="121"/>
      <c r="L138" s="45"/>
      <c r="M138" s="121"/>
      <c r="N138" s="122"/>
      <c r="P138" s="30"/>
      <c r="Q138" s="30"/>
      <c r="R138" s="30"/>
      <c r="S138" s="30"/>
      <c r="U138" s="231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</row>
    <row r="139" spans="1:31" s="88" customFormat="1" x14ac:dyDescent="0.2">
      <c r="A139" s="233" t="s">
        <v>83</v>
      </c>
      <c r="B139" s="233" t="s">
        <v>145</v>
      </c>
      <c r="C139" s="234">
        <v>6</v>
      </c>
      <c r="D139" s="233">
        <v>1</v>
      </c>
      <c r="E139" s="233">
        <v>2</v>
      </c>
      <c r="F139" s="233">
        <v>3</v>
      </c>
      <c r="G139" s="263">
        <v>0.42708333333333331</v>
      </c>
      <c r="H139" s="233">
        <v>5</v>
      </c>
      <c r="I139" s="233">
        <v>-4</v>
      </c>
      <c r="J139" s="155"/>
      <c r="K139" s="121"/>
      <c r="L139" s="45"/>
      <c r="M139" s="121"/>
      <c r="N139" s="122"/>
      <c r="P139" s="30"/>
      <c r="Q139" s="30"/>
      <c r="R139" s="30"/>
      <c r="S139" s="30"/>
      <c r="U139" s="262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</row>
    <row r="140" spans="1:31" s="88" customFormat="1" x14ac:dyDescent="0.2">
      <c r="A140" s="233" t="s">
        <v>84</v>
      </c>
      <c r="B140" s="233" t="s">
        <v>447</v>
      </c>
      <c r="C140" s="234">
        <v>6</v>
      </c>
      <c r="D140" s="233">
        <v>1</v>
      </c>
      <c r="E140" s="233">
        <v>1</v>
      </c>
      <c r="F140" s="233">
        <v>4</v>
      </c>
      <c r="G140" s="263">
        <v>0.1361111111111111</v>
      </c>
      <c r="H140" s="233">
        <v>4</v>
      </c>
      <c r="I140" s="233">
        <v>-5</v>
      </c>
      <c r="J140" s="155"/>
      <c r="K140" s="121"/>
      <c r="L140" s="45"/>
      <c r="M140" s="121"/>
      <c r="N140" s="122"/>
      <c r="P140" s="30"/>
      <c r="Q140" s="30"/>
      <c r="R140" s="30"/>
      <c r="S140" s="30"/>
      <c r="U140" s="262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</row>
    <row r="141" spans="1:31" s="88" customFormat="1" x14ac:dyDescent="0.2">
      <c r="A141" s="233" t="s">
        <v>85</v>
      </c>
      <c r="B141" s="233" t="s">
        <v>477</v>
      </c>
      <c r="C141" s="234">
        <v>6</v>
      </c>
      <c r="D141" s="233">
        <v>0</v>
      </c>
      <c r="E141" s="233">
        <v>2</v>
      </c>
      <c r="F141" s="233">
        <v>4</v>
      </c>
      <c r="G141" s="263">
        <v>0.38750000000000001</v>
      </c>
      <c r="H141" s="233">
        <v>2</v>
      </c>
      <c r="I141" s="233">
        <v>-7</v>
      </c>
      <c r="J141" s="155"/>
      <c r="K141" s="123"/>
      <c r="P141" s="30"/>
      <c r="Q141" s="30"/>
      <c r="R141" s="30"/>
      <c r="S141" s="30"/>
      <c r="U141" s="231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</row>
    <row r="142" spans="1:31" ht="12.75" x14ac:dyDescent="0.2">
      <c r="A142" s="708" t="s">
        <v>281</v>
      </c>
      <c r="B142" s="708" t="s">
        <v>702</v>
      </c>
      <c r="C142" s="709">
        <v>8.4722222222222213E-2</v>
      </c>
      <c r="D142" s="710" t="s">
        <v>635</v>
      </c>
      <c r="E142" s="710" t="s">
        <v>1237</v>
      </c>
      <c r="F142" s="710"/>
      <c r="G142" s="710"/>
      <c r="H142" s="230"/>
      <c r="I142" s="230"/>
      <c r="K142" s="16" t="s">
        <v>68</v>
      </c>
      <c r="L142" s="6"/>
      <c r="M142" s="6"/>
      <c r="N142" s="6"/>
    </row>
    <row r="143" spans="1:31" ht="12.75" customHeight="1" x14ac:dyDescent="0.2">
      <c r="A143" s="200" t="s">
        <v>295</v>
      </c>
      <c r="B143" s="200" t="s">
        <v>703</v>
      </c>
      <c r="C143" s="543">
        <v>1.3888888888888889E-3</v>
      </c>
      <c r="D143" s="230" t="s">
        <v>635</v>
      </c>
      <c r="E143" s="230"/>
      <c r="F143" s="230"/>
      <c r="G143" s="230"/>
      <c r="H143" s="230"/>
      <c r="I143" s="230"/>
      <c r="L143" s="228" t="str">
        <f xml:space="preserve">           Q143</f>
        <v>Havlík R.</v>
      </c>
      <c r="M143" s="6"/>
      <c r="N143" s="6"/>
      <c r="P143" s="30">
        <v>1</v>
      </c>
      <c r="Q143" s="736" t="s">
        <v>478</v>
      </c>
      <c r="R143" s="736" t="str">
        <f>Q146</f>
        <v>Habr J.</v>
      </c>
      <c r="S143" s="736" t="str">
        <f>Q148</f>
        <v>Pokorný</v>
      </c>
      <c r="T143" s="736" t="str">
        <f>Q150</f>
        <v>Habr V.</v>
      </c>
      <c r="V143" s="306"/>
    </row>
    <row r="144" spans="1:31" ht="12.75" customHeight="1" x14ac:dyDescent="0.2">
      <c r="A144" s="200" t="s">
        <v>297</v>
      </c>
      <c r="B144" s="200" t="s">
        <v>704</v>
      </c>
      <c r="C144" s="543">
        <v>0.1673611111111111</v>
      </c>
      <c r="D144" s="230" t="s">
        <v>635</v>
      </c>
      <c r="E144" s="230"/>
      <c r="F144" s="230"/>
      <c r="G144" s="230"/>
      <c r="H144" s="230"/>
      <c r="I144" s="230"/>
      <c r="K144" s="10" t="str">
        <f>Q144</f>
        <v>Habr S.</v>
      </c>
      <c r="L144" s="10" t="str">
        <f>Q145</f>
        <v>Zamazal</v>
      </c>
      <c r="M144" s="10" t="str">
        <f>Q146</f>
        <v>Habr J.</v>
      </c>
      <c r="N144" s="10" t="str">
        <f>Q147</f>
        <v>Novák V.</v>
      </c>
      <c r="P144" s="30">
        <v>2</v>
      </c>
      <c r="Q144" s="736" t="s">
        <v>691</v>
      </c>
      <c r="R144" s="736" t="str">
        <f>Q150</f>
        <v>Habr V.</v>
      </c>
      <c r="S144" s="736" t="s">
        <v>711</v>
      </c>
      <c r="T144" s="736"/>
      <c r="V144" s="306"/>
    </row>
    <row r="145" spans="1:22" ht="12.75" customHeight="1" x14ac:dyDescent="0.2">
      <c r="A145" s="200" t="s">
        <v>298</v>
      </c>
      <c r="B145" s="200" t="s">
        <v>705</v>
      </c>
      <c r="C145" s="543">
        <v>4.2361111111111106E-2</v>
      </c>
      <c r="D145" s="230" t="s">
        <v>635</v>
      </c>
      <c r="E145" s="230"/>
      <c r="F145" s="230"/>
      <c r="G145" s="230"/>
      <c r="H145" s="230"/>
      <c r="I145" s="230"/>
      <c r="K145" s="10" t="str">
        <f>Q148</f>
        <v>Pokorný</v>
      </c>
      <c r="L145" s="10" t="str">
        <f>Q149</f>
        <v>Kelbler P.</v>
      </c>
      <c r="M145" s="10" t="str">
        <f>Q150</f>
        <v>Habr V.</v>
      </c>
      <c r="N145" s="10" t="str">
        <f>Q151</f>
        <v>Švarc</v>
      </c>
      <c r="O145" s="103"/>
      <c r="P145" s="30">
        <v>3</v>
      </c>
      <c r="Q145" s="736" t="s">
        <v>677</v>
      </c>
      <c r="R145" s="736" t="str">
        <f>Q150</f>
        <v>Habr V.</v>
      </c>
      <c r="S145" s="736" t="s">
        <v>97</v>
      </c>
      <c r="T145" s="736"/>
      <c r="V145" s="306"/>
    </row>
    <row r="146" spans="1:22" ht="12.75" customHeight="1" x14ac:dyDescent="0.2">
      <c r="A146" s="200" t="s">
        <v>299</v>
      </c>
      <c r="B146" s="200" t="s">
        <v>706</v>
      </c>
      <c r="C146" s="543">
        <v>3.472222222222222E-3</v>
      </c>
      <c r="D146" s="230" t="s">
        <v>707</v>
      </c>
      <c r="E146" s="230"/>
      <c r="F146" s="230"/>
      <c r="G146" s="230"/>
      <c r="H146" s="230"/>
      <c r="I146" s="230"/>
      <c r="K146" s="10"/>
      <c r="L146" s="10" t="str">
        <f>Q152</f>
        <v>Jindra</v>
      </c>
      <c r="M146" s="10" t="str">
        <f>Q153</f>
        <v>Bastl P.</v>
      </c>
      <c r="N146" s="131"/>
      <c r="O146" s="104"/>
      <c r="P146" s="30">
        <v>4</v>
      </c>
      <c r="Q146" s="736" t="s">
        <v>678</v>
      </c>
      <c r="R146" s="736"/>
      <c r="S146" s="736"/>
      <c r="T146" s="736"/>
      <c r="V146" s="306"/>
    </row>
    <row r="147" spans="1:22" ht="12.75" customHeight="1" x14ac:dyDescent="0.2">
      <c r="A147" s="200" t="s">
        <v>300</v>
      </c>
      <c r="B147" s="200" t="s">
        <v>708</v>
      </c>
      <c r="C147" s="543">
        <v>0.12708333333333333</v>
      </c>
      <c r="D147" s="230" t="s">
        <v>707</v>
      </c>
      <c r="E147" s="230"/>
      <c r="F147" s="230"/>
      <c r="G147" s="230"/>
      <c r="H147" s="230"/>
      <c r="I147" s="230"/>
      <c r="O147" s="104"/>
      <c r="P147" s="30">
        <v>5</v>
      </c>
      <c r="Q147" s="736" t="s">
        <v>660</v>
      </c>
      <c r="R147" s="736"/>
      <c r="S147" s="736"/>
      <c r="T147" s="736"/>
      <c r="V147" s="306"/>
    </row>
    <row r="148" spans="1:22" ht="12.75" customHeight="1" x14ac:dyDescent="0.2">
      <c r="A148" s="200" t="s">
        <v>301</v>
      </c>
      <c r="B148" s="200" t="s">
        <v>709</v>
      </c>
      <c r="C148" s="543">
        <v>0</v>
      </c>
      <c r="D148" s="230" t="s">
        <v>707</v>
      </c>
      <c r="E148" s="230"/>
      <c r="F148" s="230"/>
      <c r="G148" s="230"/>
      <c r="H148" s="230"/>
      <c r="I148" s="230"/>
      <c r="K148" s="16" t="s">
        <v>67</v>
      </c>
      <c r="L148" s="31" t="s">
        <v>61</v>
      </c>
      <c r="M148" s="6" t="s">
        <v>37</v>
      </c>
      <c r="P148" s="30">
        <v>6</v>
      </c>
      <c r="Q148" s="736" t="s">
        <v>666</v>
      </c>
      <c r="R148" s="736"/>
      <c r="S148" s="736"/>
      <c r="T148" s="736"/>
      <c r="V148" s="306"/>
    </row>
    <row r="149" spans="1:22" ht="12.75" customHeight="1" x14ac:dyDescent="0.2">
      <c r="A149" s="773" t="s">
        <v>303</v>
      </c>
      <c r="B149" s="774" t="s">
        <v>430</v>
      </c>
      <c r="C149" s="775">
        <v>0.12569444444444444</v>
      </c>
      <c r="D149" s="764" t="s">
        <v>707</v>
      </c>
      <c r="E149" s="230"/>
      <c r="F149" s="230"/>
      <c r="G149" s="230"/>
      <c r="H149" s="230"/>
      <c r="I149" s="230"/>
      <c r="K149" s="43" t="s">
        <v>713</v>
      </c>
      <c r="L149" s="30" t="str">
        <f>R154</f>
        <v>Jindra</v>
      </c>
      <c r="M149" s="86" t="str">
        <f>Q154</f>
        <v>Chvátal T.</v>
      </c>
      <c r="P149" s="30">
        <v>7</v>
      </c>
      <c r="Q149" s="736" t="s">
        <v>679</v>
      </c>
      <c r="R149" s="736"/>
      <c r="S149" s="736"/>
      <c r="T149" s="736"/>
      <c r="V149" s="306"/>
    </row>
    <row r="150" spans="1:22" ht="13.5" thickBot="1" x14ac:dyDescent="0.25">
      <c r="A150" s="322" t="s">
        <v>138</v>
      </c>
      <c r="B150" s="322" t="s">
        <v>73</v>
      </c>
      <c r="C150" s="323" t="s">
        <v>139</v>
      </c>
      <c r="D150" s="323" t="s">
        <v>37</v>
      </c>
      <c r="E150" s="323">
        <v>0</v>
      </c>
      <c r="F150" s="323" t="s">
        <v>140</v>
      </c>
      <c r="G150" s="323" t="s">
        <v>89</v>
      </c>
      <c r="H150" s="323" t="s">
        <v>8</v>
      </c>
      <c r="I150" s="323" t="s">
        <v>148</v>
      </c>
      <c r="K150" s="43" t="s">
        <v>484</v>
      </c>
      <c r="L150" s="30" t="str">
        <f>R155</f>
        <v>Bastl P.</v>
      </c>
      <c r="M150" s="86" t="str">
        <f>Q155</f>
        <v>Novák B.</v>
      </c>
      <c r="P150" s="30">
        <v>8</v>
      </c>
      <c r="Q150" s="736" t="s">
        <v>685</v>
      </c>
      <c r="R150" s="736"/>
      <c r="S150" s="736"/>
      <c r="T150" s="736"/>
    </row>
    <row r="151" spans="1:22" ht="13.5" thickTop="1" x14ac:dyDescent="0.2">
      <c r="A151" s="276" t="s">
        <v>70</v>
      </c>
      <c r="B151" s="240" t="s">
        <v>446</v>
      </c>
      <c r="C151" s="276">
        <v>7</v>
      </c>
      <c r="D151" s="276">
        <v>4</v>
      </c>
      <c r="E151" s="276">
        <v>2</v>
      </c>
      <c r="F151" s="276">
        <v>1</v>
      </c>
      <c r="G151" s="488">
        <v>1.0493055555555555</v>
      </c>
      <c r="H151" s="276">
        <v>14</v>
      </c>
      <c r="I151" s="276">
        <v>5</v>
      </c>
      <c r="K151" s="43" t="s">
        <v>693</v>
      </c>
      <c r="L151" s="30" t="str">
        <f>R156</f>
        <v>Švarc</v>
      </c>
      <c r="M151" s="86" t="str">
        <f>Q156</f>
        <v>Bastl V.</v>
      </c>
      <c r="P151" s="30">
        <v>9</v>
      </c>
      <c r="Q151" s="736" t="s">
        <v>662</v>
      </c>
      <c r="R151" s="736"/>
      <c r="S151" s="736"/>
      <c r="T151" s="736"/>
    </row>
    <row r="152" spans="1:22" ht="12.75" x14ac:dyDescent="0.2">
      <c r="A152" s="242" t="s">
        <v>71</v>
      </c>
      <c r="B152" s="241" t="s">
        <v>675</v>
      </c>
      <c r="C152" s="242">
        <v>7</v>
      </c>
      <c r="D152" s="242">
        <v>4</v>
      </c>
      <c r="E152" s="242">
        <v>2</v>
      </c>
      <c r="F152" s="242">
        <v>1</v>
      </c>
      <c r="G152" s="324">
        <v>0.84027777777777779</v>
      </c>
      <c r="H152" s="242">
        <v>14</v>
      </c>
      <c r="I152" s="242">
        <v>8</v>
      </c>
      <c r="L152" s="6"/>
      <c r="M152" s="86">
        <f>Q157</f>
        <v>0</v>
      </c>
      <c r="N152" s="110"/>
      <c r="P152" s="30">
        <v>10</v>
      </c>
      <c r="Q152" s="736" t="s">
        <v>665</v>
      </c>
      <c r="R152" s="736"/>
      <c r="S152" s="736"/>
      <c r="T152" s="736"/>
    </row>
    <row r="153" spans="1:22" ht="12.75" x14ac:dyDescent="0.2">
      <c r="A153" s="276" t="s">
        <v>72</v>
      </c>
      <c r="B153" s="241" t="s">
        <v>443</v>
      </c>
      <c r="C153" s="242">
        <v>7</v>
      </c>
      <c r="D153" s="242">
        <v>4</v>
      </c>
      <c r="E153" s="242">
        <v>1</v>
      </c>
      <c r="F153" s="242">
        <v>2</v>
      </c>
      <c r="G153" s="324">
        <v>0.71736111111111101</v>
      </c>
      <c r="H153" s="242">
        <v>13</v>
      </c>
      <c r="I153" s="242">
        <v>1</v>
      </c>
      <c r="K153" s="16" t="s">
        <v>65</v>
      </c>
      <c r="L153" s="31" t="s">
        <v>0</v>
      </c>
      <c r="M153" s="229" t="s">
        <v>22</v>
      </c>
      <c r="N153" s="110"/>
      <c r="P153" s="30">
        <v>11</v>
      </c>
      <c r="Q153" s="736" t="s">
        <v>667</v>
      </c>
      <c r="R153" s="736"/>
      <c r="S153" s="736"/>
      <c r="T153" s="736"/>
    </row>
    <row r="154" spans="1:22" ht="12.75" x14ac:dyDescent="0.2">
      <c r="A154" s="242" t="s">
        <v>75</v>
      </c>
      <c r="B154" s="241" t="s">
        <v>439</v>
      </c>
      <c r="C154" s="242">
        <v>7</v>
      </c>
      <c r="D154" s="242">
        <v>4</v>
      </c>
      <c r="E154" s="242">
        <v>1</v>
      </c>
      <c r="F154" s="242">
        <v>2</v>
      </c>
      <c r="G154" s="324">
        <v>0.71805555555555556</v>
      </c>
      <c r="H154" s="242">
        <v>13</v>
      </c>
      <c r="I154" s="242">
        <v>4</v>
      </c>
      <c r="J154" s="95"/>
      <c r="K154" s="43" t="s">
        <v>714</v>
      </c>
      <c r="L154" s="156" t="str">
        <f t="shared" ref="L154:M156" si="12">R143</f>
        <v>Habr J.</v>
      </c>
      <c r="M154" s="157" t="str">
        <f t="shared" si="12"/>
        <v>Pokorný</v>
      </c>
      <c r="N154" s="6"/>
      <c r="P154" s="30">
        <v>12</v>
      </c>
      <c r="Q154" s="736" t="s">
        <v>712</v>
      </c>
      <c r="R154" s="736" t="str">
        <f>Q152</f>
        <v>Jindra</v>
      </c>
      <c r="S154" s="736"/>
      <c r="T154" s="736"/>
    </row>
    <row r="155" spans="1:22" ht="12.75" x14ac:dyDescent="0.2">
      <c r="A155" s="276" t="s">
        <v>76</v>
      </c>
      <c r="B155" s="241" t="s">
        <v>143</v>
      </c>
      <c r="C155" s="242">
        <v>7</v>
      </c>
      <c r="D155" s="242">
        <v>4</v>
      </c>
      <c r="E155" s="242">
        <v>1</v>
      </c>
      <c r="F155" s="242">
        <v>2</v>
      </c>
      <c r="G155" s="324">
        <v>0.59097222222222223</v>
      </c>
      <c r="H155" s="242">
        <v>13</v>
      </c>
      <c r="I155" s="242">
        <v>1</v>
      </c>
      <c r="J155" s="95"/>
      <c r="K155" s="43" t="s">
        <v>187</v>
      </c>
      <c r="L155" s="156" t="str">
        <f t="shared" si="12"/>
        <v>Habr V.</v>
      </c>
      <c r="M155" s="157" t="str">
        <f t="shared" si="12"/>
        <v>vlastní</v>
      </c>
      <c r="N155" s="110"/>
      <c r="P155" s="30">
        <v>13</v>
      </c>
      <c r="Q155" s="736" t="s">
        <v>692</v>
      </c>
      <c r="R155" s="736" t="str">
        <f>Q153</f>
        <v>Bastl P.</v>
      </c>
      <c r="S155" s="736"/>
      <c r="T155" s="736"/>
    </row>
    <row r="156" spans="1:22" ht="12.75" x14ac:dyDescent="0.2">
      <c r="A156" s="242" t="s">
        <v>77</v>
      </c>
      <c r="B156" s="241" t="s">
        <v>442</v>
      </c>
      <c r="C156" s="242">
        <v>7</v>
      </c>
      <c r="D156" s="242">
        <v>3</v>
      </c>
      <c r="E156" s="242">
        <v>2</v>
      </c>
      <c r="F156" s="242">
        <v>2</v>
      </c>
      <c r="G156" s="324">
        <v>0.59027777777777779</v>
      </c>
      <c r="H156" s="242">
        <v>11</v>
      </c>
      <c r="I156" s="242">
        <v>-1</v>
      </c>
      <c r="J156" s="95"/>
      <c r="K156" s="43" t="s">
        <v>715</v>
      </c>
      <c r="L156" s="156" t="str">
        <f t="shared" si="12"/>
        <v>Habr V.</v>
      </c>
      <c r="M156" s="157" t="str">
        <f t="shared" si="12"/>
        <v>PK</v>
      </c>
      <c r="N156" s="6"/>
      <c r="P156" s="30">
        <v>14</v>
      </c>
      <c r="Q156" s="736" t="s">
        <v>661</v>
      </c>
      <c r="R156" s="736" t="str">
        <f>Q151</f>
        <v>Švarc</v>
      </c>
      <c r="S156" s="736"/>
      <c r="T156" s="736"/>
    </row>
    <row r="157" spans="1:22" x14ac:dyDescent="0.2">
      <c r="A157" s="276" t="s">
        <v>78</v>
      </c>
      <c r="B157" s="241" t="s">
        <v>674</v>
      </c>
      <c r="C157" s="242">
        <v>7</v>
      </c>
      <c r="D157" s="242">
        <v>3</v>
      </c>
      <c r="E157" s="242">
        <v>2</v>
      </c>
      <c r="F157" s="242">
        <v>2</v>
      </c>
      <c r="G157" s="324">
        <v>0.84652777777777777</v>
      </c>
      <c r="H157" s="242">
        <v>11</v>
      </c>
      <c r="I157" s="242">
        <v>2</v>
      </c>
      <c r="K157" s="10"/>
      <c r="L157" s="156"/>
      <c r="M157" s="157"/>
      <c r="N157" s="100"/>
      <c r="P157" s="30">
        <v>15</v>
      </c>
    </row>
    <row r="158" spans="1:22" x14ac:dyDescent="0.2">
      <c r="A158" s="242" t="s">
        <v>79</v>
      </c>
      <c r="B158" s="241" t="s">
        <v>142</v>
      </c>
      <c r="C158" s="242">
        <v>7</v>
      </c>
      <c r="D158" s="242">
        <v>2</v>
      </c>
      <c r="E158" s="242">
        <v>3</v>
      </c>
      <c r="F158" s="242">
        <v>2</v>
      </c>
      <c r="G158" s="324">
        <v>0.76041666666666663</v>
      </c>
      <c r="H158" s="242">
        <v>9</v>
      </c>
      <c r="I158" s="242">
        <v>0</v>
      </c>
      <c r="L158" s="156"/>
      <c r="M158" s="157"/>
      <c r="N158" s="6"/>
    </row>
    <row r="159" spans="1:22" x14ac:dyDescent="0.2">
      <c r="A159" s="276" t="s">
        <v>80</v>
      </c>
      <c r="B159" s="241" t="s">
        <v>161</v>
      </c>
      <c r="C159" s="242">
        <v>7</v>
      </c>
      <c r="D159" s="242">
        <v>2</v>
      </c>
      <c r="E159" s="242">
        <v>3</v>
      </c>
      <c r="F159" s="242">
        <v>2</v>
      </c>
      <c r="G159" s="324">
        <v>0.5493055555555556</v>
      </c>
      <c r="H159" s="242">
        <v>9</v>
      </c>
      <c r="I159" s="242">
        <v>-3</v>
      </c>
      <c r="K159" s="265" t="s">
        <v>66</v>
      </c>
      <c r="L159" s="129" t="s">
        <v>59</v>
      </c>
      <c r="M159" s="130" t="s">
        <v>49</v>
      </c>
    </row>
    <row r="160" spans="1:22" x14ac:dyDescent="0.2">
      <c r="A160" s="242" t="s">
        <v>81</v>
      </c>
      <c r="B160" s="241" t="s">
        <v>141</v>
      </c>
      <c r="C160" s="242">
        <v>7</v>
      </c>
      <c r="D160" s="242">
        <v>2</v>
      </c>
      <c r="E160" s="242">
        <v>1</v>
      </c>
      <c r="F160" s="242">
        <v>4</v>
      </c>
      <c r="G160" s="324">
        <v>0.42708333333333331</v>
      </c>
      <c r="H160" s="242">
        <v>7</v>
      </c>
      <c r="I160" s="242">
        <v>-5</v>
      </c>
      <c r="K160" s="10" t="s">
        <v>191</v>
      </c>
      <c r="L160" s="6" t="str">
        <f>T143</f>
        <v>Habr V.</v>
      </c>
      <c r="M160" s="6"/>
      <c r="N160" s="86"/>
    </row>
    <row r="161" spans="1:31" x14ac:dyDescent="0.2">
      <c r="A161" s="276" t="s">
        <v>82</v>
      </c>
      <c r="B161" s="241" t="s">
        <v>440</v>
      </c>
      <c r="C161" s="242">
        <v>7</v>
      </c>
      <c r="D161" s="242">
        <v>1</v>
      </c>
      <c r="E161" s="242">
        <v>3</v>
      </c>
      <c r="F161" s="242">
        <v>3</v>
      </c>
      <c r="G161" s="324">
        <v>0.51458333333333328</v>
      </c>
      <c r="H161" s="242">
        <v>6</v>
      </c>
      <c r="I161" s="242">
        <v>-6</v>
      </c>
      <c r="L161" s="6"/>
      <c r="M161" s="10"/>
      <c r="N161" s="86"/>
    </row>
    <row r="162" spans="1:31" x14ac:dyDescent="0.2">
      <c r="A162" s="242" t="s">
        <v>83</v>
      </c>
      <c r="B162" s="241" t="s">
        <v>145</v>
      </c>
      <c r="C162" s="242">
        <v>7</v>
      </c>
      <c r="D162" s="242">
        <v>1</v>
      </c>
      <c r="E162" s="242">
        <v>2</v>
      </c>
      <c r="F162" s="242">
        <v>4</v>
      </c>
      <c r="G162" s="324">
        <v>0.47152777777777777</v>
      </c>
      <c r="H162" s="242">
        <v>5</v>
      </c>
      <c r="I162" s="242">
        <v>-4</v>
      </c>
      <c r="L162" s="6"/>
      <c r="M162" s="10"/>
      <c r="N162" s="86"/>
    </row>
    <row r="163" spans="1:31" x14ac:dyDescent="0.2">
      <c r="A163" s="276" t="s">
        <v>84</v>
      </c>
      <c r="B163" s="241" t="s">
        <v>447</v>
      </c>
      <c r="C163" s="242">
        <v>7</v>
      </c>
      <c r="D163" s="242">
        <v>1</v>
      </c>
      <c r="E163" s="242">
        <v>2</v>
      </c>
      <c r="F163" s="242">
        <v>4</v>
      </c>
      <c r="G163" s="324">
        <v>0.1361111111111111</v>
      </c>
      <c r="H163" s="242">
        <v>5</v>
      </c>
      <c r="I163" s="242">
        <v>-7</v>
      </c>
      <c r="L163" s="6"/>
      <c r="M163" s="10"/>
      <c r="N163" s="86"/>
    </row>
    <row r="164" spans="1:31" x14ac:dyDescent="0.2">
      <c r="A164" s="242" t="s">
        <v>85</v>
      </c>
      <c r="B164" s="241" t="s">
        <v>477</v>
      </c>
      <c r="C164" s="242">
        <v>7</v>
      </c>
      <c r="D164" s="242">
        <v>0</v>
      </c>
      <c r="E164" s="242">
        <v>3</v>
      </c>
      <c r="F164" s="242">
        <v>4</v>
      </c>
      <c r="G164" s="324">
        <v>0.51458333333333328</v>
      </c>
      <c r="H164" s="242">
        <v>3</v>
      </c>
      <c r="I164" s="242">
        <v>-9</v>
      </c>
      <c r="M164" s="10"/>
      <c r="N164" s="86"/>
    </row>
    <row r="165" spans="1:31" s="88" customFormat="1" ht="12.75" x14ac:dyDescent="0.2">
      <c r="A165" s="759" t="s">
        <v>304</v>
      </c>
      <c r="B165" s="759" t="str">
        <f>VLOOKUP($A165,'[2]Los A1415'!$A$3:$D$100,2,0)</f>
        <v>Třebětice-Lomnice</v>
      </c>
      <c r="C165" s="766">
        <v>8.4722222222222213E-2</v>
      </c>
      <c r="D165" s="761" t="str">
        <f>VLOOKUP($A165,'[2]Los A1415'!$A$3:$D$100,4,0)</f>
        <v>05.10.</v>
      </c>
      <c r="E165" s="198"/>
      <c r="F165" s="198"/>
      <c r="G165" s="198"/>
      <c r="H165" s="198"/>
      <c r="I165" s="198"/>
      <c r="J165" s="155"/>
      <c r="K165" s="111" t="s">
        <v>68</v>
      </c>
      <c r="L165" s="45"/>
      <c r="M165" s="45"/>
      <c r="N165" s="45"/>
      <c r="P165" s="30">
        <v>1</v>
      </c>
      <c r="Q165" s="736" t="s">
        <v>478</v>
      </c>
      <c r="R165" s="30" t="str">
        <f>Q173</f>
        <v>Švarc</v>
      </c>
      <c r="S165" s="30" t="str">
        <f>Q171</f>
        <v>Novák B.</v>
      </c>
      <c r="T165" s="30"/>
      <c r="U165" s="30"/>
      <c r="V165" s="305"/>
      <c r="W165" s="305"/>
      <c r="X165" s="305"/>
      <c r="Y165" s="305"/>
      <c r="Z165" s="305"/>
      <c r="AA165" s="305"/>
      <c r="AB165" s="305"/>
      <c r="AC165" s="305"/>
      <c r="AD165" s="305"/>
      <c r="AE165" s="305"/>
    </row>
    <row r="166" spans="1:31" s="88" customFormat="1" ht="12.75" x14ac:dyDescent="0.2">
      <c r="A166" s="448" t="s">
        <v>306</v>
      </c>
      <c r="B166" s="448" t="str">
        <f>VLOOKUP($A166,'[2]Los A1415'!$A$3:$D$100,2,0)</f>
        <v>Slavonice-Ledenice</v>
      </c>
      <c r="C166" s="684">
        <v>4.5833333333333337E-2</v>
      </c>
      <c r="D166" s="449" t="str">
        <f>VLOOKUP($A166,'[2]Los A1415'!$A$3:$D$100,4,0)</f>
        <v>04.10.</v>
      </c>
      <c r="E166" s="198"/>
      <c r="F166" s="198"/>
      <c r="G166" s="198"/>
      <c r="H166" s="198"/>
      <c r="I166" s="198"/>
      <c r="J166" s="155"/>
      <c r="K166" s="121"/>
      <c r="L166" s="255" t="str">
        <f xml:space="preserve">           Q165</f>
        <v>Havlík R.</v>
      </c>
      <c r="M166" s="45"/>
      <c r="N166" s="45"/>
      <c r="O166" s="104"/>
      <c r="P166" s="30">
        <v>2</v>
      </c>
      <c r="Q166" s="736" t="s">
        <v>691</v>
      </c>
      <c r="R166" s="30" t="str">
        <f>Q172</f>
        <v>Kelbler P.</v>
      </c>
      <c r="S166" s="30"/>
      <c r="T166" s="30"/>
      <c r="U166" s="30"/>
      <c r="V166" s="305"/>
      <c r="W166" s="305"/>
      <c r="X166" s="305"/>
      <c r="Y166" s="305"/>
      <c r="Z166" s="305"/>
      <c r="AA166" s="305"/>
      <c r="AB166" s="305"/>
      <c r="AC166" s="305"/>
      <c r="AD166" s="305"/>
      <c r="AE166" s="305"/>
    </row>
    <row r="167" spans="1:31" s="88" customFormat="1" ht="12.75" x14ac:dyDescent="0.2">
      <c r="A167" s="448" t="s">
        <v>308</v>
      </c>
      <c r="B167" s="448" t="str">
        <f>VLOOKUP($A167,'[2]Los A1415'!$A$3:$D$100,2,0)</f>
        <v>Lišov-Suchdol</v>
      </c>
      <c r="C167" s="684">
        <v>0.12569444444444444</v>
      </c>
      <c r="D167" s="449" t="str">
        <f>VLOOKUP($A167,'[2]Los A1415'!$A$3:$D$100,4,0)</f>
        <v>05.10.</v>
      </c>
      <c r="E167" s="198"/>
      <c r="F167" s="198"/>
      <c r="G167" s="198"/>
      <c r="H167" s="198"/>
      <c r="I167" s="198"/>
      <c r="J167" s="155"/>
      <c r="K167" s="121" t="str">
        <f>Q166</f>
        <v>Habr S.</v>
      </c>
      <c r="L167" s="121" t="str">
        <f>Q167</f>
        <v>Zamazal</v>
      </c>
      <c r="M167" s="121" t="str">
        <f>Q168</f>
        <v>Habr J.</v>
      </c>
      <c r="N167" s="121" t="str">
        <f>Q169</f>
        <v>Novák V.</v>
      </c>
      <c r="O167" s="104"/>
      <c r="P167" s="30">
        <v>3</v>
      </c>
      <c r="Q167" s="736" t="s">
        <v>677</v>
      </c>
      <c r="R167" s="30"/>
      <c r="S167" s="30"/>
      <c r="T167" s="30"/>
      <c r="U167" s="30"/>
      <c r="V167" s="305"/>
      <c r="W167" s="305"/>
      <c r="X167" s="305"/>
      <c r="Y167" s="305"/>
      <c r="Z167" s="305"/>
      <c r="AA167" s="305"/>
      <c r="AB167" s="305"/>
      <c r="AC167" s="305"/>
      <c r="AD167" s="305"/>
      <c r="AE167" s="305"/>
    </row>
    <row r="168" spans="1:31" s="88" customFormat="1" ht="12.75" x14ac:dyDescent="0.2">
      <c r="A168" s="448" t="s">
        <v>309</v>
      </c>
      <c r="B168" s="448" t="str">
        <f>VLOOKUP($A168,'[2]Los A1415'!$A$3:$D$100,2,0)</f>
        <v>Ševětín-Soběslav"B</v>
      </c>
      <c r="C168" s="684">
        <v>0.12569444444444444</v>
      </c>
      <c r="D168" s="449" t="str">
        <f>VLOOKUP($A168,'[2]Los A1415'!$A$3:$D$100,4,0)</f>
        <v>04.10.</v>
      </c>
      <c r="E168" s="198"/>
      <c r="F168" s="198"/>
      <c r="G168" s="198"/>
      <c r="H168" s="198"/>
      <c r="I168" s="198"/>
      <c r="J168" s="155"/>
      <c r="K168" s="121" t="str">
        <f>Q170</f>
        <v>Pokorný</v>
      </c>
      <c r="L168" s="121" t="str">
        <f>Q171</f>
        <v>Novák B.</v>
      </c>
      <c r="M168" s="121" t="str">
        <f>Q172</f>
        <v>Kelbler P.</v>
      </c>
      <c r="N168" s="121" t="str">
        <f>Q173</f>
        <v>Švarc</v>
      </c>
      <c r="O168" s="104"/>
      <c r="P168" s="30">
        <v>4</v>
      </c>
      <c r="Q168" s="736" t="s">
        <v>678</v>
      </c>
      <c r="R168" s="30"/>
      <c r="S168" s="30"/>
      <c r="T168" s="30"/>
      <c r="U168" s="30"/>
      <c r="V168" s="305"/>
      <c r="W168" s="305"/>
      <c r="X168" s="305"/>
      <c r="Y168" s="305"/>
      <c r="Z168" s="305"/>
      <c r="AA168" s="305"/>
      <c r="AB168" s="305"/>
      <c r="AC168" s="305"/>
      <c r="AD168" s="305"/>
      <c r="AE168" s="305"/>
    </row>
    <row r="169" spans="1:31" s="88" customFormat="1" ht="12.75" x14ac:dyDescent="0.2">
      <c r="A169" s="448" t="s">
        <v>310</v>
      </c>
      <c r="B169" s="448" t="str">
        <f>VLOOKUP($A169,'[2]Los A1415'!$A$3:$D$100,2,0)</f>
        <v>D.Bukovsko-Č.Velenice</v>
      </c>
      <c r="C169" s="684">
        <v>0.1673611111111111</v>
      </c>
      <c r="D169" s="449" t="str">
        <f>VLOOKUP($A169,'[2]Los A1415'!$A$3:$D$100,4,0)</f>
        <v>04.10.</v>
      </c>
      <c r="E169" s="198"/>
      <c r="F169" s="198"/>
      <c r="G169" s="198"/>
      <c r="H169" s="198"/>
      <c r="I169" s="198"/>
      <c r="J169" s="155"/>
      <c r="K169" s="121"/>
      <c r="L169" s="121" t="str">
        <f>Q174</f>
        <v>Bastl P.</v>
      </c>
      <c r="M169" s="121" t="str">
        <f>Q175</f>
        <v>Habr V.</v>
      </c>
      <c r="N169" s="132"/>
      <c r="P169" s="30">
        <v>5</v>
      </c>
      <c r="Q169" s="736" t="s">
        <v>660</v>
      </c>
      <c r="R169" s="30"/>
      <c r="S169" s="30"/>
      <c r="T169" s="30"/>
      <c r="U169" s="30"/>
      <c r="V169" s="305"/>
      <c r="W169" s="305"/>
      <c r="X169" s="305"/>
      <c r="Y169" s="305"/>
      <c r="Z169" s="305"/>
      <c r="AA169" s="305"/>
      <c r="AB169" s="305"/>
      <c r="AC169" s="305"/>
      <c r="AD169" s="305"/>
      <c r="AE169" s="305"/>
    </row>
    <row r="170" spans="1:31" s="88" customFormat="1" ht="12.75" x14ac:dyDescent="0.2">
      <c r="A170" s="448" t="s">
        <v>311</v>
      </c>
      <c r="B170" s="448" t="str">
        <f>VLOOKUP($A170,'[2]Los A1415'!$A$3:$D$100,2,0)</f>
        <v>K.Řečice-N.Včelnice</v>
      </c>
      <c r="C170" s="684">
        <v>4.3750000000000004E-2</v>
      </c>
      <c r="D170" s="449" t="str">
        <f>VLOOKUP($A170,'[2]Los A1415'!$A$3:$D$100,4,0)</f>
        <v>04.10.</v>
      </c>
      <c r="E170" s="198"/>
      <c r="F170" s="198"/>
      <c r="G170" s="198"/>
      <c r="H170" s="198"/>
      <c r="I170" s="198"/>
      <c r="J170" s="155"/>
      <c r="K170" s="111" t="s">
        <v>67</v>
      </c>
      <c r="L170" s="47" t="s">
        <v>61</v>
      </c>
      <c r="M170" s="45" t="s">
        <v>37</v>
      </c>
      <c r="N170" s="45"/>
      <c r="P170" s="30">
        <v>6</v>
      </c>
      <c r="Q170" s="736" t="s">
        <v>666</v>
      </c>
      <c r="R170" s="30"/>
      <c r="S170" s="30"/>
      <c r="T170" s="30"/>
      <c r="U170" s="30"/>
      <c r="V170" s="305"/>
      <c r="W170" s="305"/>
      <c r="X170" s="305"/>
      <c r="Y170" s="305"/>
      <c r="Z170" s="305"/>
      <c r="AA170" s="305"/>
      <c r="AB170" s="305"/>
      <c r="AC170" s="305"/>
      <c r="AD170" s="305"/>
      <c r="AE170" s="305"/>
    </row>
    <row r="171" spans="1:31" s="88" customFormat="1" ht="12.75" x14ac:dyDescent="0.2">
      <c r="A171" s="448" t="s">
        <v>313</v>
      </c>
      <c r="B171" s="448" t="str">
        <f>VLOOKUP($A171,'[2]Los A1415'!$A$3:$D$100,2,0)</f>
        <v>Chlum-N.Bystřice</v>
      </c>
      <c r="C171" s="684">
        <v>0.16666666666666666</v>
      </c>
      <c r="D171" s="449" t="str">
        <f>VLOOKUP($A171,'[2]Los A1415'!$A$3:$D$100,4,0)</f>
        <v>04.10.</v>
      </c>
      <c r="E171" s="198"/>
      <c r="F171" s="198"/>
      <c r="G171" s="198"/>
      <c r="H171" s="198"/>
      <c r="I171" s="198"/>
      <c r="J171" s="155"/>
      <c r="K171" s="121" t="s">
        <v>394</v>
      </c>
      <c r="L171" s="45" t="str">
        <f>R176</f>
        <v>Zamazal</v>
      </c>
      <c r="M171" s="122" t="str">
        <f>Q176</f>
        <v>Bastl V.</v>
      </c>
      <c r="N171" s="45"/>
      <c r="P171" s="30">
        <v>7</v>
      </c>
      <c r="Q171" s="736" t="s">
        <v>692</v>
      </c>
      <c r="R171" s="30"/>
      <c r="S171" s="30"/>
      <c r="T171" s="30"/>
      <c r="U171" s="30"/>
      <c r="V171" s="305"/>
      <c r="W171" s="305"/>
      <c r="X171" s="305"/>
      <c r="Y171" s="305"/>
      <c r="Z171" s="305"/>
      <c r="AA171" s="305"/>
      <c r="AB171" s="305"/>
      <c r="AC171" s="305"/>
      <c r="AD171" s="305"/>
      <c r="AE171" s="305"/>
    </row>
    <row r="172" spans="1:31" s="88" customFormat="1" ht="13.5" thickBot="1" x14ac:dyDescent="0.25">
      <c r="A172" s="237" t="s">
        <v>138</v>
      </c>
      <c r="B172" s="237" t="s">
        <v>73</v>
      </c>
      <c r="C172" s="293" t="s">
        <v>139</v>
      </c>
      <c r="D172" s="293" t="s">
        <v>37</v>
      </c>
      <c r="E172" s="293">
        <v>0</v>
      </c>
      <c r="F172" s="293" t="s">
        <v>140</v>
      </c>
      <c r="G172" s="293" t="s">
        <v>89</v>
      </c>
      <c r="H172" s="293" t="s">
        <v>8</v>
      </c>
      <c r="I172" s="293" t="s">
        <v>148</v>
      </c>
      <c r="J172" s="155"/>
      <c r="K172" s="121"/>
      <c r="L172" s="45"/>
      <c r="M172" s="122"/>
      <c r="N172" s="45"/>
      <c r="P172" s="30">
        <v>8</v>
      </c>
      <c r="Q172" s="736" t="s">
        <v>679</v>
      </c>
      <c r="R172" s="30"/>
      <c r="S172" s="30"/>
      <c r="T172" s="30"/>
      <c r="U172" s="30"/>
      <c r="V172" s="305"/>
      <c r="W172" s="305"/>
      <c r="X172" s="305"/>
      <c r="Y172" s="305"/>
      <c r="Z172" s="305"/>
      <c r="AA172" s="305"/>
      <c r="AB172" s="305"/>
      <c r="AC172" s="305"/>
      <c r="AD172" s="305"/>
      <c r="AE172" s="305"/>
    </row>
    <row r="173" spans="1:31" s="88" customFormat="1" ht="13.5" thickTop="1" x14ac:dyDescent="0.2">
      <c r="A173" s="239" t="s">
        <v>70</v>
      </c>
      <c r="B173" s="238" t="s">
        <v>446</v>
      </c>
      <c r="C173" s="239">
        <v>8</v>
      </c>
      <c r="D173" s="239">
        <v>5</v>
      </c>
      <c r="E173" s="239">
        <v>2</v>
      </c>
      <c r="F173" s="239">
        <v>1</v>
      </c>
      <c r="G173" s="485">
        <v>1.175</v>
      </c>
      <c r="H173" s="239">
        <v>17</v>
      </c>
      <c r="I173" s="239">
        <v>5</v>
      </c>
      <c r="J173" s="155"/>
      <c r="K173" s="121"/>
      <c r="L173" s="45"/>
      <c r="M173" s="122"/>
      <c r="N173" s="45"/>
      <c r="P173" s="30">
        <v>9</v>
      </c>
      <c r="Q173" s="736" t="s">
        <v>662</v>
      </c>
      <c r="R173" s="30"/>
      <c r="S173" s="30"/>
      <c r="T173" s="30"/>
      <c r="U173" s="30"/>
      <c r="V173" s="305"/>
      <c r="W173" s="305"/>
      <c r="X173" s="305"/>
      <c r="Y173" s="305"/>
      <c r="Z173" s="305"/>
      <c r="AA173" s="305"/>
      <c r="AB173" s="305"/>
      <c r="AC173" s="305"/>
      <c r="AD173" s="305"/>
      <c r="AE173" s="305"/>
    </row>
    <row r="174" spans="1:31" s="88" customFormat="1" ht="12.75" x14ac:dyDescent="0.2">
      <c r="A174" s="234" t="s">
        <v>71</v>
      </c>
      <c r="B174" s="233" t="s">
        <v>675</v>
      </c>
      <c r="C174" s="234">
        <v>8</v>
      </c>
      <c r="D174" s="234">
        <v>5</v>
      </c>
      <c r="E174" s="234">
        <v>2</v>
      </c>
      <c r="F174" s="234">
        <v>1</v>
      </c>
      <c r="G174" s="392">
        <v>0.96597222222222223</v>
      </c>
      <c r="H174" s="234">
        <v>17</v>
      </c>
      <c r="I174" s="234">
        <v>8</v>
      </c>
      <c r="J174" s="155"/>
      <c r="K174" s="121"/>
      <c r="L174" s="45"/>
      <c r="M174" s="45"/>
      <c r="N174" s="122"/>
      <c r="P174" s="30">
        <v>10</v>
      </c>
      <c r="Q174" s="736" t="s">
        <v>667</v>
      </c>
      <c r="R174" s="30"/>
      <c r="S174" s="30"/>
      <c r="T174" s="30"/>
      <c r="U174" s="30"/>
      <c r="V174" s="305"/>
      <c r="W174" s="305"/>
      <c r="X174" s="305"/>
      <c r="Y174" s="305"/>
      <c r="Z174" s="305"/>
      <c r="AA174" s="305"/>
      <c r="AB174" s="305"/>
      <c r="AC174" s="305"/>
      <c r="AD174" s="305"/>
      <c r="AE174" s="305"/>
    </row>
    <row r="175" spans="1:31" s="88" customFormat="1" ht="12.75" x14ac:dyDescent="0.2">
      <c r="A175" s="234" t="s">
        <v>72</v>
      </c>
      <c r="B175" s="233" t="s">
        <v>439</v>
      </c>
      <c r="C175" s="234">
        <v>8</v>
      </c>
      <c r="D175" s="234">
        <v>5</v>
      </c>
      <c r="E175" s="234">
        <v>1</v>
      </c>
      <c r="F175" s="234">
        <v>2</v>
      </c>
      <c r="G175" s="392">
        <v>0.96875</v>
      </c>
      <c r="H175" s="234">
        <v>16</v>
      </c>
      <c r="I175" s="234">
        <v>7</v>
      </c>
      <c r="J175" s="155"/>
      <c r="K175" s="121" t="s">
        <v>65</v>
      </c>
      <c r="L175" s="45" t="s">
        <v>0</v>
      </c>
      <c r="M175" s="45" t="s">
        <v>22</v>
      </c>
      <c r="N175" s="122"/>
      <c r="P175" s="30">
        <v>11</v>
      </c>
      <c r="Q175" s="736" t="s">
        <v>685</v>
      </c>
      <c r="R175" s="30"/>
      <c r="S175" s="30"/>
      <c r="T175" s="30"/>
      <c r="U175" s="30"/>
      <c r="V175" s="305"/>
      <c r="W175" s="305"/>
      <c r="X175" s="305"/>
      <c r="Y175" s="305"/>
      <c r="Z175" s="305"/>
      <c r="AA175" s="305"/>
      <c r="AB175" s="305"/>
      <c r="AC175" s="305"/>
      <c r="AD175" s="305"/>
      <c r="AE175" s="305"/>
    </row>
    <row r="176" spans="1:31" s="88" customFormat="1" x14ac:dyDescent="0.2">
      <c r="A176" s="234" t="s">
        <v>75</v>
      </c>
      <c r="B176" s="233" t="s">
        <v>442</v>
      </c>
      <c r="C176" s="234">
        <v>8</v>
      </c>
      <c r="D176" s="234">
        <v>4</v>
      </c>
      <c r="E176" s="234">
        <v>2</v>
      </c>
      <c r="F176" s="234">
        <v>2</v>
      </c>
      <c r="G176" s="392">
        <v>0.71597222222222223</v>
      </c>
      <c r="H176" s="234">
        <v>14</v>
      </c>
      <c r="I176" s="234">
        <v>2</v>
      </c>
      <c r="J176" s="155"/>
      <c r="K176" s="123" t="s">
        <v>718</v>
      </c>
      <c r="L176" s="88" t="str">
        <f t="shared" ref="L176:M178" si="13">R165</f>
        <v>Švarc</v>
      </c>
      <c r="M176" s="93" t="str">
        <f t="shared" si="13"/>
        <v>Novák B.</v>
      </c>
      <c r="N176" s="45"/>
      <c r="P176" s="30">
        <v>12</v>
      </c>
      <c r="Q176" s="30" t="s">
        <v>661</v>
      </c>
      <c r="R176" s="30" t="str">
        <f>Q167</f>
        <v>Zamazal</v>
      </c>
      <c r="S176" s="30"/>
      <c r="T176" s="30"/>
      <c r="U176" s="30"/>
      <c r="V176" s="305"/>
      <c r="W176" s="305"/>
      <c r="X176" s="305"/>
      <c r="Y176" s="305"/>
      <c r="Z176" s="305"/>
      <c r="AA176" s="305"/>
      <c r="AB176" s="305"/>
      <c r="AC176" s="305"/>
      <c r="AD176" s="305"/>
      <c r="AE176" s="305"/>
    </row>
    <row r="177" spans="1:31" s="88" customFormat="1" x14ac:dyDescent="0.2">
      <c r="A177" s="234" t="s">
        <v>76</v>
      </c>
      <c r="B177" s="233" t="s">
        <v>674</v>
      </c>
      <c r="C177" s="234">
        <v>8</v>
      </c>
      <c r="D177" s="234">
        <v>4</v>
      </c>
      <c r="E177" s="234">
        <v>2</v>
      </c>
      <c r="F177" s="234">
        <v>2</v>
      </c>
      <c r="G177" s="392">
        <v>1.0131944444444445</v>
      </c>
      <c r="H177" s="234">
        <v>14</v>
      </c>
      <c r="I177" s="234">
        <v>2</v>
      </c>
      <c r="J177" s="155"/>
      <c r="K177" s="123" t="s">
        <v>178</v>
      </c>
      <c r="L177" s="88" t="str">
        <f t="shared" si="13"/>
        <v>Kelbler P.</v>
      </c>
      <c r="M177" s="93">
        <f t="shared" si="13"/>
        <v>0</v>
      </c>
      <c r="N177" s="122"/>
      <c r="P177" s="30">
        <v>13</v>
      </c>
      <c r="Q177" s="30"/>
      <c r="R177" s="30"/>
      <c r="S177" s="30"/>
      <c r="T177" s="30"/>
      <c r="U177" s="30"/>
      <c r="V177" s="305"/>
      <c r="W177" s="305"/>
      <c r="X177" s="305"/>
      <c r="Y177" s="305"/>
      <c r="Z177" s="305"/>
      <c r="AA177" s="305"/>
      <c r="AB177" s="305"/>
      <c r="AC177" s="305"/>
      <c r="AD177" s="305"/>
      <c r="AE177" s="305"/>
    </row>
    <row r="178" spans="1:31" s="88" customFormat="1" x14ac:dyDescent="0.2">
      <c r="A178" s="234" t="s">
        <v>77</v>
      </c>
      <c r="B178" s="233" t="s">
        <v>143</v>
      </c>
      <c r="C178" s="234">
        <v>8</v>
      </c>
      <c r="D178" s="234">
        <v>4</v>
      </c>
      <c r="E178" s="234">
        <v>2</v>
      </c>
      <c r="F178" s="234">
        <v>2</v>
      </c>
      <c r="G178" s="392">
        <v>0.67569444444444438</v>
      </c>
      <c r="H178" s="234">
        <v>14</v>
      </c>
      <c r="I178" s="234">
        <v>-1</v>
      </c>
      <c r="J178" s="155"/>
      <c r="K178" s="123"/>
      <c r="L178" s="88">
        <f t="shared" si="13"/>
        <v>0</v>
      </c>
      <c r="M178" s="93">
        <f t="shared" si="13"/>
        <v>0</v>
      </c>
      <c r="N178" s="45"/>
      <c r="P178" s="30">
        <v>14</v>
      </c>
      <c r="Q178" s="30"/>
      <c r="R178" s="30"/>
      <c r="S178" s="30"/>
      <c r="T178" s="30"/>
      <c r="U178" s="30"/>
      <c r="V178" s="305"/>
      <c r="W178" s="305"/>
      <c r="X178" s="305"/>
      <c r="Y178" s="305"/>
      <c r="Z178" s="305"/>
      <c r="AA178" s="305"/>
      <c r="AB178" s="305"/>
      <c r="AC178" s="305"/>
      <c r="AD178" s="305"/>
      <c r="AE178" s="305"/>
    </row>
    <row r="179" spans="1:31" s="88" customFormat="1" x14ac:dyDescent="0.2">
      <c r="A179" s="234" t="s">
        <v>78</v>
      </c>
      <c r="B179" s="233" t="s">
        <v>443</v>
      </c>
      <c r="C179" s="234">
        <v>8</v>
      </c>
      <c r="D179" s="234">
        <v>4</v>
      </c>
      <c r="E179" s="234">
        <v>1</v>
      </c>
      <c r="F179" s="234">
        <v>3</v>
      </c>
      <c r="G179" s="392">
        <v>0.72013888888888899</v>
      </c>
      <c r="H179" s="234">
        <v>13</v>
      </c>
      <c r="I179" s="234">
        <v>1</v>
      </c>
      <c r="J179" s="155"/>
      <c r="K179" s="121"/>
      <c r="L179" s="132"/>
      <c r="M179" s="152"/>
      <c r="N179" s="47"/>
      <c r="P179" s="30">
        <v>15</v>
      </c>
      <c r="Q179" s="30"/>
      <c r="R179" s="30"/>
      <c r="S179" s="30"/>
      <c r="T179" s="30"/>
      <c r="U179" s="30"/>
      <c r="V179" s="305"/>
      <c r="W179" s="305"/>
      <c r="X179" s="305"/>
      <c r="Y179" s="305"/>
      <c r="Z179" s="305"/>
      <c r="AA179" s="305"/>
      <c r="AB179" s="305"/>
      <c r="AC179" s="305"/>
      <c r="AD179" s="305"/>
      <c r="AE179" s="305"/>
    </row>
    <row r="180" spans="1:31" s="88" customFormat="1" x14ac:dyDescent="0.2">
      <c r="A180" s="234" t="s">
        <v>79</v>
      </c>
      <c r="B180" s="233" t="s">
        <v>161</v>
      </c>
      <c r="C180" s="234">
        <v>8</v>
      </c>
      <c r="D180" s="234">
        <v>3</v>
      </c>
      <c r="E180" s="234">
        <v>3</v>
      </c>
      <c r="F180" s="234">
        <v>2</v>
      </c>
      <c r="G180" s="392">
        <v>0.71666666666666667</v>
      </c>
      <c r="H180" s="234">
        <v>12</v>
      </c>
      <c r="I180" s="234">
        <v>-3</v>
      </c>
      <c r="J180" s="155"/>
      <c r="K180" s="121"/>
      <c r="L180" s="132"/>
      <c r="M180" s="152"/>
      <c r="N180" s="45"/>
      <c r="P180" s="30"/>
      <c r="Q180" s="30"/>
      <c r="R180" s="30"/>
      <c r="S180" s="30"/>
      <c r="T180" s="30"/>
      <c r="U180" s="30"/>
      <c r="V180" s="305"/>
      <c r="W180" s="305"/>
      <c r="X180" s="305"/>
      <c r="Y180" s="305"/>
      <c r="Z180" s="305"/>
      <c r="AA180" s="305"/>
      <c r="AB180" s="305"/>
      <c r="AC180" s="305"/>
      <c r="AD180" s="305"/>
      <c r="AE180" s="305"/>
    </row>
    <row r="181" spans="1:31" s="88" customFormat="1" x14ac:dyDescent="0.2">
      <c r="A181" s="234" t="s">
        <v>80</v>
      </c>
      <c r="B181" s="233" t="s">
        <v>142</v>
      </c>
      <c r="C181" s="234">
        <v>8</v>
      </c>
      <c r="D181" s="234">
        <v>2</v>
      </c>
      <c r="E181" s="234">
        <v>3</v>
      </c>
      <c r="F181" s="234">
        <v>3</v>
      </c>
      <c r="G181" s="392">
        <v>0.80625000000000002</v>
      </c>
      <c r="H181" s="234">
        <v>9</v>
      </c>
      <c r="I181" s="234">
        <v>-3</v>
      </c>
      <c r="J181" s="155"/>
      <c r="K181" s="266" t="s">
        <v>66</v>
      </c>
      <c r="L181" s="256" t="s">
        <v>59</v>
      </c>
      <c r="M181" s="153" t="s">
        <v>49</v>
      </c>
      <c r="N181" s="45"/>
      <c r="O181" s="30"/>
      <c r="P181" s="30"/>
      <c r="Q181" s="30"/>
      <c r="R181" s="30"/>
      <c r="S181" s="30"/>
      <c r="T181" s="30"/>
      <c r="U181" s="30"/>
      <c r="V181" s="305"/>
      <c r="W181" s="305"/>
      <c r="X181" s="305"/>
      <c r="Y181" s="305"/>
      <c r="Z181" s="305"/>
      <c r="AA181" s="305"/>
      <c r="AB181" s="305"/>
      <c r="AC181" s="305"/>
      <c r="AD181" s="305"/>
      <c r="AE181" s="305"/>
    </row>
    <row r="182" spans="1:31" s="88" customFormat="1" x14ac:dyDescent="0.2">
      <c r="A182" s="234" t="s">
        <v>81</v>
      </c>
      <c r="B182" s="233" t="s">
        <v>141</v>
      </c>
      <c r="C182" s="234">
        <v>8</v>
      </c>
      <c r="D182" s="234">
        <v>2</v>
      </c>
      <c r="E182" s="234">
        <v>2</v>
      </c>
      <c r="F182" s="234">
        <v>4</v>
      </c>
      <c r="G182" s="392">
        <v>0.51180555555555551</v>
      </c>
      <c r="H182" s="234">
        <v>8</v>
      </c>
      <c r="I182" s="234">
        <v>-4</v>
      </c>
      <c r="J182" s="155"/>
      <c r="K182" s="121"/>
      <c r="L182" s="45"/>
      <c r="M182" s="45"/>
      <c r="N182" s="122"/>
      <c r="O182" s="30"/>
      <c r="P182" s="30"/>
      <c r="Q182" s="30"/>
      <c r="R182" s="30"/>
      <c r="S182" s="30"/>
      <c r="T182" s="30"/>
      <c r="U182" s="30"/>
      <c r="V182" s="305"/>
      <c r="W182" s="305"/>
      <c r="X182" s="305"/>
      <c r="Y182" s="305"/>
      <c r="Z182" s="305"/>
      <c r="AA182" s="305"/>
      <c r="AB182" s="305"/>
      <c r="AC182" s="305"/>
      <c r="AD182" s="305"/>
      <c r="AE182" s="305"/>
    </row>
    <row r="183" spans="1:31" s="88" customFormat="1" x14ac:dyDescent="0.2">
      <c r="A183" s="234" t="s">
        <v>82</v>
      </c>
      <c r="B183" s="233" t="s">
        <v>440</v>
      </c>
      <c r="C183" s="234">
        <v>8</v>
      </c>
      <c r="D183" s="234">
        <v>1</v>
      </c>
      <c r="E183" s="234">
        <v>3</v>
      </c>
      <c r="F183" s="234">
        <v>4</v>
      </c>
      <c r="G183" s="392">
        <v>0.55902777777777779</v>
      </c>
      <c r="H183" s="234">
        <v>6</v>
      </c>
      <c r="I183" s="234">
        <v>-6</v>
      </c>
      <c r="J183" s="155"/>
      <c r="K183" s="121"/>
      <c r="L183" s="45"/>
      <c r="M183" s="121"/>
      <c r="N183" s="122"/>
      <c r="O183" s="30"/>
      <c r="P183" s="30"/>
      <c r="Q183" s="30"/>
      <c r="R183" s="30"/>
      <c r="S183" s="30"/>
      <c r="T183" s="30"/>
      <c r="U183" s="30"/>
      <c r="V183" s="305"/>
      <c r="W183" s="305"/>
      <c r="X183" s="305"/>
      <c r="Y183" s="305"/>
      <c r="Z183" s="305"/>
      <c r="AA183" s="305"/>
      <c r="AB183" s="305"/>
      <c r="AC183" s="305"/>
      <c r="AD183" s="305"/>
      <c r="AE183" s="305"/>
    </row>
    <row r="184" spans="1:31" s="88" customFormat="1" x14ac:dyDescent="0.2">
      <c r="A184" s="234" t="s">
        <v>83</v>
      </c>
      <c r="B184" s="233" t="s">
        <v>145</v>
      </c>
      <c r="C184" s="234">
        <v>8</v>
      </c>
      <c r="D184" s="234">
        <v>1</v>
      </c>
      <c r="E184" s="234">
        <v>2</v>
      </c>
      <c r="F184" s="234">
        <v>5</v>
      </c>
      <c r="G184" s="392">
        <v>0.51527777777777783</v>
      </c>
      <c r="H184" s="234">
        <v>5</v>
      </c>
      <c r="I184" s="234">
        <v>-7</v>
      </c>
      <c r="J184" s="155"/>
      <c r="K184" s="121"/>
      <c r="L184" s="45"/>
      <c r="M184" s="121"/>
      <c r="N184" s="122"/>
      <c r="O184" s="30"/>
      <c r="P184" s="30"/>
      <c r="Q184" s="30"/>
      <c r="R184" s="30"/>
      <c r="S184" s="30"/>
      <c r="T184" s="30"/>
      <c r="U184" s="30"/>
      <c r="V184" s="305"/>
      <c r="W184" s="305"/>
      <c r="X184" s="305"/>
      <c r="Y184" s="305"/>
      <c r="Z184" s="305"/>
      <c r="AA184" s="305"/>
      <c r="AB184" s="305"/>
      <c r="AC184" s="305"/>
      <c r="AD184" s="305"/>
      <c r="AE184" s="305"/>
    </row>
    <row r="185" spans="1:31" s="88" customFormat="1" x14ac:dyDescent="0.2">
      <c r="A185" s="234" t="s">
        <v>84</v>
      </c>
      <c r="B185" s="233" t="s">
        <v>447</v>
      </c>
      <c r="C185" s="234">
        <v>8</v>
      </c>
      <c r="D185" s="234">
        <v>1</v>
      </c>
      <c r="E185" s="234">
        <v>2</v>
      </c>
      <c r="F185" s="234">
        <v>5</v>
      </c>
      <c r="G185" s="392">
        <v>0.17986111111111111</v>
      </c>
      <c r="H185" s="234">
        <v>5</v>
      </c>
      <c r="I185" s="234">
        <v>-7</v>
      </c>
      <c r="J185" s="155"/>
      <c r="K185" s="121"/>
      <c r="L185" s="45"/>
      <c r="M185" s="121"/>
      <c r="N185" s="122"/>
      <c r="O185" s="30"/>
      <c r="P185" s="30"/>
      <c r="Q185" s="30"/>
      <c r="R185" s="30"/>
      <c r="S185" s="30"/>
      <c r="T185" s="30"/>
      <c r="U185" s="30"/>
      <c r="V185" s="305"/>
      <c r="W185" s="305"/>
      <c r="X185" s="305"/>
      <c r="Y185" s="305"/>
      <c r="Z185" s="305"/>
      <c r="AA185" s="305"/>
      <c r="AB185" s="305"/>
      <c r="AC185" s="305"/>
      <c r="AD185" s="305"/>
      <c r="AE185" s="305"/>
    </row>
    <row r="186" spans="1:31" s="88" customFormat="1" x14ac:dyDescent="0.2">
      <c r="A186" s="234" t="s">
        <v>85</v>
      </c>
      <c r="B186" s="233" t="s">
        <v>477</v>
      </c>
      <c r="C186" s="234">
        <v>8</v>
      </c>
      <c r="D186" s="234">
        <v>0</v>
      </c>
      <c r="E186" s="234">
        <v>3</v>
      </c>
      <c r="F186" s="234">
        <v>5</v>
      </c>
      <c r="G186" s="392">
        <v>0.55833333333333335</v>
      </c>
      <c r="H186" s="234">
        <v>3</v>
      </c>
      <c r="I186" s="234">
        <v>-9</v>
      </c>
      <c r="J186" s="155"/>
      <c r="K186" s="43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5"/>
      <c r="W186" s="305"/>
      <c r="X186" s="305"/>
      <c r="Y186" s="305"/>
      <c r="Z186" s="305"/>
      <c r="AA186" s="305"/>
      <c r="AB186" s="305"/>
      <c r="AC186" s="305"/>
      <c r="AD186" s="305"/>
      <c r="AE186" s="305"/>
    </row>
    <row r="187" spans="1:31" x14ac:dyDescent="0.2">
      <c r="A187" s="30"/>
      <c r="B187" s="30"/>
      <c r="C187" s="30"/>
      <c r="D187" s="30"/>
      <c r="E187" s="200"/>
      <c r="F187" s="200"/>
      <c r="G187" s="200"/>
      <c r="H187" s="200"/>
      <c r="I187" s="200"/>
      <c r="K187" s="16" t="s">
        <v>68</v>
      </c>
      <c r="L187" s="6"/>
      <c r="M187" s="6"/>
      <c r="N187" s="6"/>
    </row>
    <row r="188" spans="1:31" ht="12.75" x14ac:dyDescent="0.2">
      <c r="A188" s="200" t="s">
        <v>314</v>
      </c>
      <c r="B188" s="200" t="str">
        <f>VLOOKUP($A188,'[2]Los A1415'!$A$3:$D$100,2,0)</f>
        <v>Lomnice-N.Bystřice</v>
      </c>
      <c r="C188" s="299">
        <v>0.20902777777777778</v>
      </c>
      <c r="D188" s="200" t="str">
        <f>VLOOKUP($A188,'[2]Los A1415'!$A$3:$D$100,4,0)</f>
        <v>11.10.</v>
      </c>
      <c r="E188" s="200"/>
      <c r="F188" s="200"/>
      <c r="G188" s="200"/>
      <c r="H188" s="200"/>
      <c r="I188" s="200"/>
      <c r="L188" s="228" t="str">
        <f xml:space="preserve">           Q188</f>
        <v>Havlík R.</v>
      </c>
      <c r="M188" s="6"/>
      <c r="N188" s="6"/>
      <c r="P188" s="30">
        <v>1</v>
      </c>
      <c r="Q188" s="736" t="s">
        <v>478</v>
      </c>
      <c r="R188" s="30" t="str">
        <f>Q191</f>
        <v>Kelbler P.</v>
      </c>
      <c r="S188" s="30" t="str">
        <f>Q198</f>
        <v>Habr V.</v>
      </c>
      <c r="T188" s="30" t="str">
        <f>Q195</f>
        <v>Habr J.</v>
      </c>
    </row>
    <row r="189" spans="1:31" ht="12.75" x14ac:dyDescent="0.2">
      <c r="A189" s="200" t="s">
        <v>316</v>
      </c>
      <c r="B189" s="200" t="str">
        <f>VLOOKUP($A189,'[2]Los A1415'!$A$3:$D$100,2,0)</f>
        <v>N.Včelnice-Chlum</v>
      </c>
      <c r="C189" s="487">
        <v>4.4444444444444446E-2</v>
      </c>
      <c r="D189" s="230" t="str">
        <f>VLOOKUP($A189,'[2]Los A1415'!$A$3:$D$100,4,0)</f>
        <v>11.10.</v>
      </c>
      <c r="E189" s="200"/>
      <c r="F189" s="200"/>
      <c r="G189" s="200"/>
      <c r="H189" s="200"/>
      <c r="I189" s="200"/>
      <c r="K189" s="10" t="str">
        <f>Q189</f>
        <v>Mašát</v>
      </c>
      <c r="L189" s="10" t="str">
        <f>Q190</f>
        <v>Zamazal</v>
      </c>
      <c r="M189" s="10" t="str">
        <f>Q191</f>
        <v>Kelbler P.</v>
      </c>
      <c r="N189" s="10" t="str">
        <f>Q192</f>
        <v>Novák V.</v>
      </c>
      <c r="P189" s="30">
        <v>2</v>
      </c>
      <c r="Q189" s="736" t="s">
        <v>659</v>
      </c>
      <c r="R189" s="30" t="str">
        <f>Q197</f>
        <v>Bastl P.</v>
      </c>
      <c r="S189" s="30" t="str">
        <f>Q198</f>
        <v>Habr V.</v>
      </c>
      <c r="T189" s="30" t="str">
        <f>Q196</f>
        <v>Švarc</v>
      </c>
    </row>
    <row r="190" spans="1:31" ht="12.75" x14ac:dyDescent="0.2">
      <c r="A190" s="200" t="s">
        <v>317</v>
      </c>
      <c r="B190" s="200" t="str">
        <f>VLOOKUP($A190,'[2]Los A1415'!$A$3:$D$100,2,0)</f>
        <v>Č.Velenice-K.Řečice</v>
      </c>
      <c r="C190" s="487">
        <v>8.4027777777777771E-2</v>
      </c>
      <c r="D190" s="230" t="str">
        <f>VLOOKUP($A190,'[2]Los A1415'!$A$3:$D$100,4,0)</f>
        <v>12.10.</v>
      </c>
      <c r="E190" s="200"/>
      <c r="F190" s="200"/>
      <c r="G190" s="200"/>
      <c r="H190" s="200"/>
      <c r="I190" s="200"/>
      <c r="K190" s="10" t="str">
        <f>Q193</f>
        <v>Pokorný</v>
      </c>
      <c r="L190" s="10" t="str">
        <f>Q194</f>
        <v>Novák B.</v>
      </c>
      <c r="M190" s="10" t="str">
        <f>Q195</f>
        <v>Habr J.</v>
      </c>
      <c r="N190" s="10" t="str">
        <f>Q196</f>
        <v>Švarc</v>
      </c>
      <c r="O190" s="103"/>
      <c r="P190" s="30">
        <v>3</v>
      </c>
      <c r="Q190" s="736" t="s">
        <v>677</v>
      </c>
    </row>
    <row r="191" spans="1:31" ht="12.75" x14ac:dyDescent="0.2">
      <c r="A191" s="200" t="s">
        <v>318</v>
      </c>
      <c r="B191" s="200" t="str">
        <f>VLOOKUP($A191,'[2]Los A1415'!$A$3:$D$100,2,0)</f>
        <v>Soběslav"B-D.Bukovsko</v>
      </c>
      <c r="C191" s="487">
        <v>2.0833333333333333E-3</v>
      </c>
      <c r="D191" s="230" t="str">
        <f>VLOOKUP($A191,'[2]Los A1415'!$A$3:$D$100,4,0)</f>
        <v>12.10.</v>
      </c>
      <c r="E191" s="200"/>
      <c r="F191" s="200"/>
      <c r="G191" s="200"/>
      <c r="H191" s="200"/>
      <c r="I191" s="200"/>
      <c r="K191" s="10"/>
      <c r="L191" s="10" t="str">
        <f>Q197</f>
        <v>Bastl P.</v>
      </c>
      <c r="M191" s="10" t="str">
        <f>Q198</f>
        <v>Habr V.</v>
      </c>
      <c r="N191" s="131"/>
      <c r="O191" s="104"/>
      <c r="P191" s="30">
        <v>4</v>
      </c>
      <c r="Q191" s="736" t="s">
        <v>679</v>
      </c>
    </row>
    <row r="192" spans="1:31" ht="12.75" x14ac:dyDescent="0.2">
      <c r="A192" s="200" t="s">
        <v>319</v>
      </c>
      <c r="B192" s="200" t="str">
        <f>VLOOKUP($A192,'[2]Los A1415'!$A$3:$D$100,2,0)</f>
        <v>Suchdol-Ševětín</v>
      </c>
      <c r="C192" s="487">
        <v>4.1666666666666664E-2</v>
      </c>
      <c r="D192" s="230" t="str">
        <f>VLOOKUP($A192,'[2]Los A1415'!$A$3:$D$100,4,0)</f>
        <v>12.10.</v>
      </c>
      <c r="E192" s="200"/>
      <c r="F192" s="200"/>
      <c r="G192" s="200"/>
      <c r="H192" s="200"/>
      <c r="I192" s="200"/>
      <c r="O192" s="104"/>
      <c r="P192" s="30">
        <v>5</v>
      </c>
      <c r="Q192" s="736" t="s">
        <v>660</v>
      </c>
    </row>
    <row r="193" spans="1:31" ht="12.75" x14ac:dyDescent="0.2">
      <c r="A193" s="200" t="s">
        <v>321</v>
      </c>
      <c r="B193" s="200" t="str">
        <f>VLOOKUP($A193,'[2]Los A1415'!$A$3:$D$100,2,0)</f>
        <v>Ledenice-Lišov</v>
      </c>
      <c r="C193" s="487">
        <v>0.16805555555555554</v>
      </c>
      <c r="D193" s="230" t="str">
        <f>VLOOKUP($A193,'[2]Los A1415'!$A$3:$D$100,4,0)</f>
        <v>11.10.</v>
      </c>
      <c r="E193" s="200"/>
      <c r="F193" s="200"/>
      <c r="G193" s="200"/>
      <c r="H193" s="200"/>
      <c r="I193" s="200"/>
      <c r="K193" s="16" t="s">
        <v>67</v>
      </c>
      <c r="L193" s="31" t="s">
        <v>61</v>
      </c>
      <c r="M193" s="6" t="s">
        <v>37</v>
      </c>
      <c r="P193" s="30">
        <v>6</v>
      </c>
      <c r="Q193" s="736" t="s">
        <v>666</v>
      </c>
    </row>
    <row r="194" spans="1:31" ht="12.75" x14ac:dyDescent="0.2">
      <c r="A194" s="762" t="s">
        <v>322</v>
      </c>
      <c r="B194" s="762" t="str">
        <f>VLOOKUP($A194,'[2]Los A1415'!$A$3:$D$100,2,0)</f>
        <v>Třebětice-Slavonice</v>
      </c>
      <c r="C194" s="763">
        <v>8.4027777777777771E-2</v>
      </c>
      <c r="D194" s="764" t="str">
        <f>VLOOKUP($A194,'[2]Los A1415'!$A$3:$D$100,4,0)</f>
        <v>12.10.</v>
      </c>
      <c r="E194" s="200"/>
      <c r="F194" s="200"/>
      <c r="G194" s="200"/>
      <c r="H194" s="200"/>
      <c r="I194" s="200"/>
      <c r="K194" s="43" t="s">
        <v>384</v>
      </c>
      <c r="L194" s="30" t="str">
        <f>R199</f>
        <v>Mašát</v>
      </c>
      <c r="M194" s="86" t="str">
        <f>Q199</f>
        <v>Chvátal T.</v>
      </c>
      <c r="P194" s="30">
        <v>7</v>
      </c>
      <c r="Q194" s="736" t="s">
        <v>692</v>
      </c>
    </row>
    <row r="195" spans="1:31" s="100" customFormat="1" ht="13.5" thickBot="1" x14ac:dyDescent="0.25">
      <c r="A195" s="322" t="s">
        <v>138</v>
      </c>
      <c r="B195" s="322" t="s">
        <v>73</v>
      </c>
      <c r="C195" s="323" t="s">
        <v>139</v>
      </c>
      <c r="D195" s="322" t="s">
        <v>37</v>
      </c>
      <c r="E195" s="322">
        <v>0</v>
      </c>
      <c r="F195" s="322" t="s">
        <v>140</v>
      </c>
      <c r="G195" s="322" t="s">
        <v>89</v>
      </c>
      <c r="H195" s="322" t="s">
        <v>8</v>
      </c>
      <c r="I195" s="322" t="s">
        <v>148</v>
      </c>
      <c r="J195" s="277"/>
      <c r="K195" s="43" t="s">
        <v>186</v>
      </c>
      <c r="L195" s="30" t="str">
        <f>R200</f>
        <v>Bastl P.</v>
      </c>
      <c r="M195" s="86" t="str">
        <f>Q200</f>
        <v>Bastl V.</v>
      </c>
      <c r="N195" s="30"/>
      <c r="O195" s="30"/>
      <c r="P195" s="30">
        <v>8</v>
      </c>
      <c r="Q195" s="736" t="s">
        <v>678</v>
      </c>
      <c r="V195" s="307"/>
      <c r="W195" s="307"/>
      <c r="X195" s="307"/>
      <c r="Y195" s="307"/>
      <c r="Z195" s="307"/>
      <c r="AA195" s="307"/>
      <c r="AB195" s="307"/>
      <c r="AC195" s="307"/>
      <c r="AD195" s="307"/>
      <c r="AE195" s="307"/>
    </row>
    <row r="196" spans="1:31" ht="13.5" thickTop="1" x14ac:dyDescent="0.2">
      <c r="A196" s="276" t="s">
        <v>70</v>
      </c>
      <c r="B196" s="240" t="s">
        <v>439</v>
      </c>
      <c r="C196" s="276">
        <v>9</v>
      </c>
      <c r="D196" s="240">
        <v>6</v>
      </c>
      <c r="E196" s="240">
        <v>1</v>
      </c>
      <c r="F196" s="240">
        <v>2</v>
      </c>
      <c r="G196" s="488">
        <v>1.1368055555555556</v>
      </c>
      <c r="H196" s="240">
        <v>19</v>
      </c>
      <c r="I196" s="240">
        <v>7</v>
      </c>
      <c r="K196" s="43" t="s">
        <v>696</v>
      </c>
      <c r="L196" s="30" t="str">
        <f>R201</f>
        <v>Habr V.</v>
      </c>
      <c r="M196" s="86" t="str">
        <f>Q201</f>
        <v>Chvátal J.</v>
      </c>
      <c r="P196" s="30">
        <v>9</v>
      </c>
      <c r="Q196" s="736" t="s">
        <v>662</v>
      </c>
    </row>
    <row r="197" spans="1:31" ht="12.75" x14ac:dyDescent="0.2">
      <c r="A197" s="242" t="s">
        <v>71</v>
      </c>
      <c r="B197" s="241" t="s">
        <v>446</v>
      </c>
      <c r="C197" s="242">
        <v>9</v>
      </c>
      <c r="D197" s="241">
        <v>5</v>
      </c>
      <c r="E197" s="241">
        <v>2</v>
      </c>
      <c r="F197" s="241">
        <v>2</v>
      </c>
      <c r="G197" s="489">
        <v>1.2611111111111111</v>
      </c>
      <c r="H197" s="241">
        <v>17</v>
      </c>
      <c r="I197" s="241">
        <v>5</v>
      </c>
      <c r="L197" s="6"/>
      <c r="M197" s="86"/>
      <c r="N197" s="110"/>
      <c r="P197" s="30">
        <v>10</v>
      </c>
      <c r="Q197" s="736" t="s">
        <v>667</v>
      </c>
    </row>
    <row r="198" spans="1:31" ht="12.75" x14ac:dyDescent="0.2">
      <c r="A198" s="242" t="s">
        <v>72</v>
      </c>
      <c r="B198" s="241" t="s">
        <v>675</v>
      </c>
      <c r="C198" s="242">
        <v>9</v>
      </c>
      <c r="D198" s="241">
        <v>5</v>
      </c>
      <c r="E198" s="241">
        <v>2</v>
      </c>
      <c r="F198" s="241">
        <v>2</v>
      </c>
      <c r="G198" s="324">
        <v>0.96666666666666667</v>
      </c>
      <c r="H198" s="241">
        <v>17</v>
      </c>
      <c r="I198" s="241">
        <v>8</v>
      </c>
      <c r="K198" s="16" t="s">
        <v>65</v>
      </c>
      <c r="L198" s="31" t="s">
        <v>0</v>
      </c>
      <c r="M198" s="229" t="s">
        <v>22</v>
      </c>
      <c r="N198" s="110"/>
      <c r="P198" s="30">
        <v>11</v>
      </c>
      <c r="Q198" s="736" t="s">
        <v>685</v>
      </c>
    </row>
    <row r="199" spans="1:31" x14ac:dyDescent="0.2">
      <c r="A199" s="242" t="s">
        <v>75</v>
      </c>
      <c r="B199" s="241" t="s">
        <v>674</v>
      </c>
      <c r="C199" s="242">
        <v>9</v>
      </c>
      <c r="D199" s="241">
        <v>5</v>
      </c>
      <c r="E199" s="241">
        <v>2</v>
      </c>
      <c r="F199" s="241">
        <v>2</v>
      </c>
      <c r="G199" s="742" t="s">
        <v>726</v>
      </c>
      <c r="H199" s="241">
        <v>17</v>
      </c>
      <c r="I199" s="241">
        <v>5</v>
      </c>
      <c r="K199" s="10" t="s">
        <v>584</v>
      </c>
      <c r="L199" s="156" t="str">
        <f t="shared" ref="L199:M200" si="14">R188</f>
        <v>Kelbler P.</v>
      </c>
      <c r="M199" s="157" t="str">
        <f t="shared" si="14"/>
        <v>Habr V.</v>
      </c>
      <c r="N199" s="6"/>
      <c r="P199" s="30">
        <v>12</v>
      </c>
      <c r="Q199" s="30" t="s">
        <v>712</v>
      </c>
      <c r="R199" s="30" t="str">
        <f>Q189</f>
        <v>Mašát</v>
      </c>
    </row>
    <row r="200" spans="1:31" x14ac:dyDescent="0.2">
      <c r="A200" s="242" t="s">
        <v>76</v>
      </c>
      <c r="B200" s="241" t="s">
        <v>143</v>
      </c>
      <c r="C200" s="242">
        <v>9</v>
      </c>
      <c r="D200" s="241">
        <v>5</v>
      </c>
      <c r="E200" s="241">
        <v>2</v>
      </c>
      <c r="F200" s="241">
        <v>2</v>
      </c>
      <c r="G200" s="324">
        <v>0.7597222222222223</v>
      </c>
      <c r="H200" s="241">
        <v>17</v>
      </c>
      <c r="I200" s="241">
        <v>-1</v>
      </c>
      <c r="K200" s="10" t="s">
        <v>181</v>
      </c>
      <c r="L200" s="156" t="str">
        <f t="shared" si="14"/>
        <v>Bastl P.</v>
      </c>
      <c r="M200" s="157" t="str">
        <f t="shared" si="14"/>
        <v>Habr V.</v>
      </c>
      <c r="N200" s="110"/>
      <c r="P200" s="30">
        <v>13</v>
      </c>
      <c r="Q200" s="30" t="s">
        <v>661</v>
      </c>
      <c r="R200" s="30" t="str">
        <f>Q197</f>
        <v>Bastl P.</v>
      </c>
    </row>
    <row r="201" spans="1:31" x14ac:dyDescent="0.2">
      <c r="A201" s="242" t="s">
        <v>77</v>
      </c>
      <c r="B201" s="241" t="s">
        <v>161</v>
      </c>
      <c r="C201" s="242">
        <v>9</v>
      </c>
      <c r="D201" s="241">
        <v>4</v>
      </c>
      <c r="E201" s="241">
        <v>3</v>
      </c>
      <c r="F201" s="241">
        <v>2</v>
      </c>
      <c r="G201" s="489">
        <v>0.84166666666666667</v>
      </c>
      <c r="H201" s="241">
        <v>15</v>
      </c>
      <c r="I201" s="241">
        <v>0</v>
      </c>
      <c r="K201" s="10"/>
      <c r="L201" s="156"/>
      <c r="M201" s="157"/>
      <c r="N201" s="6"/>
      <c r="P201" s="30">
        <v>14</v>
      </c>
      <c r="Q201" s="30" t="s">
        <v>686</v>
      </c>
      <c r="R201" s="30" t="str">
        <f>Q198</f>
        <v>Habr V.</v>
      </c>
    </row>
    <row r="202" spans="1:31" x14ac:dyDescent="0.2">
      <c r="A202" s="242" t="s">
        <v>78</v>
      </c>
      <c r="B202" s="241" t="s">
        <v>442</v>
      </c>
      <c r="C202" s="242">
        <v>9</v>
      </c>
      <c r="D202" s="241">
        <v>4</v>
      </c>
      <c r="E202" s="241">
        <v>2</v>
      </c>
      <c r="F202" s="241">
        <v>3</v>
      </c>
      <c r="G202" s="489">
        <v>0.76041666666666663</v>
      </c>
      <c r="H202" s="241">
        <v>14</v>
      </c>
      <c r="I202" s="241">
        <v>-1</v>
      </c>
      <c r="K202" s="10"/>
      <c r="L202" s="156"/>
      <c r="M202" s="157"/>
      <c r="N202" s="100"/>
      <c r="P202" s="30">
        <v>15</v>
      </c>
    </row>
    <row r="203" spans="1:31" x14ac:dyDescent="0.2">
      <c r="A203" s="242" t="s">
        <v>79</v>
      </c>
      <c r="B203" s="241" t="s">
        <v>443</v>
      </c>
      <c r="C203" s="242">
        <v>9</v>
      </c>
      <c r="D203" s="241">
        <v>4</v>
      </c>
      <c r="E203" s="241">
        <v>1</v>
      </c>
      <c r="F203" s="241">
        <v>4</v>
      </c>
      <c r="G203" s="324">
        <v>0.76527777777777783</v>
      </c>
      <c r="H203" s="241">
        <v>13</v>
      </c>
      <c r="I203" s="241">
        <v>1</v>
      </c>
      <c r="L203" s="156"/>
      <c r="M203" s="157"/>
      <c r="N203" s="6"/>
    </row>
    <row r="204" spans="1:31" x14ac:dyDescent="0.2">
      <c r="A204" s="242" t="s">
        <v>80</v>
      </c>
      <c r="B204" s="241" t="s">
        <v>141</v>
      </c>
      <c r="C204" s="242">
        <v>9</v>
      </c>
      <c r="D204" s="241">
        <v>3</v>
      </c>
      <c r="E204" s="241">
        <v>2</v>
      </c>
      <c r="F204" s="241">
        <v>4</v>
      </c>
      <c r="G204" s="324">
        <v>0.72083333333333333</v>
      </c>
      <c r="H204" s="241">
        <v>11</v>
      </c>
      <c r="I204" s="241">
        <v>-4</v>
      </c>
      <c r="K204" s="265" t="s">
        <v>66</v>
      </c>
      <c r="L204" s="129" t="s">
        <v>59</v>
      </c>
      <c r="M204" s="130" t="s">
        <v>49</v>
      </c>
    </row>
    <row r="205" spans="1:31" x14ac:dyDescent="0.2">
      <c r="A205" s="242" t="s">
        <v>81</v>
      </c>
      <c r="B205" s="241" t="s">
        <v>142</v>
      </c>
      <c r="C205" s="242">
        <v>9</v>
      </c>
      <c r="D205" s="241">
        <v>2</v>
      </c>
      <c r="E205" s="241">
        <v>3</v>
      </c>
      <c r="F205" s="241">
        <v>4</v>
      </c>
      <c r="G205" s="324">
        <v>0.84930555555555554</v>
      </c>
      <c r="H205" s="241">
        <v>9</v>
      </c>
      <c r="I205" s="241">
        <v>-3</v>
      </c>
      <c r="K205" s="10" t="s">
        <v>186</v>
      </c>
      <c r="L205" s="6" t="str">
        <f>T188</f>
        <v>Habr J.</v>
      </c>
      <c r="M205" s="6"/>
      <c r="N205" s="86"/>
    </row>
    <row r="206" spans="1:31" x14ac:dyDescent="0.2">
      <c r="A206" s="242" t="s">
        <v>82</v>
      </c>
      <c r="B206" s="241" t="s">
        <v>440</v>
      </c>
      <c r="C206" s="242">
        <v>9</v>
      </c>
      <c r="D206" s="241">
        <v>2</v>
      </c>
      <c r="E206" s="241">
        <v>3</v>
      </c>
      <c r="F206" s="241">
        <v>4</v>
      </c>
      <c r="G206" s="324">
        <v>0.6430555555555556</v>
      </c>
      <c r="H206" s="241">
        <v>9</v>
      </c>
      <c r="I206" s="241">
        <v>-6</v>
      </c>
      <c r="K206" s="43" t="s">
        <v>482</v>
      </c>
      <c r="L206" s="6" t="str">
        <f>T189</f>
        <v>Švarc</v>
      </c>
      <c r="M206" s="10"/>
      <c r="N206" s="86"/>
    </row>
    <row r="207" spans="1:31" x14ac:dyDescent="0.2">
      <c r="A207" s="242" t="s">
        <v>83</v>
      </c>
      <c r="B207" s="241" t="s">
        <v>447</v>
      </c>
      <c r="C207" s="242">
        <v>9</v>
      </c>
      <c r="D207" s="241">
        <v>2</v>
      </c>
      <c r="E207" s="241">
        <v>2</v>
      </c>
      <c r="F207" s="241">
        <v>5</v>
      </c>
      <c r="G207" s="324">
        <v>0.22152777777777777</v>
      </c>
      <c r="H207" s="241">
        <v>8</v>
      </c>
      <c r="I207" s="241">
        <v>-7</v>
      </c>
      <c r="L207" s="6"/>
      <c r="M207" s="10"/>
      <c r="N207" s="86"/>
    </row>
    <row r="208" spans="1:31" x14ac:dyDescent="0.2">
      <c r="A208" s="242" t="s">
        <v>84</v>
      </c>
      <c r="B208" s="241" t="s">
        <v>145</v>
      </c>
      <c r="C208" s="242">
        <v>9</v>
      </c>
      <c r="D208" s="241">
        <v>1</v>
      </c>
      <c r="E208" s="241">
        <v>2</v>
      </c>
      <c r="F208" s="241">
        <v>6</v>
      </c>
      <c r="G208" s="324">
        <v>0.55833333333333335</v>
      </c>
      <c r="H208" s="241">
        <v>5</v>
      </c>
      <c r="I208" s="241">
        <v>-7</v>
      </c>
      <c r="L208" s="6"/>
      <c r="M208" s="10"/>
      <c r="N208" s="86"/>
    </row>
    <row r="209" spans="1:21" x14ac:dyDescent="0.2">
      <c r="A209" s="242" t="s">
        <v>85</v>
      </c>
      <c r="B209" s="241" t="s">
        <v>477</v>
      </c>
      <c r="C209" s="242">
        <v>9</v>
      </c>
      <c r="D209" s="241">
        <v>0</v>
      </c>
      <c r="E209" s="241">
        <v>3</v>
      </c>
      <c r="F209" s="241">
        <v>6</v>
      </c>
      <c r="G209" s="324">
        <v>0.56041666666666667</v>
      </c>
      <c r="H209" s="241">
        <v>3</v>
      </c>
      <c r="I209" s="241">
        <v>-12</v>
      </c>
      <c r="M209" s="10"/>
      <c r="N209" s="86"/>
    </row>
    <row r="210" spans="1:21" x14ac:dyDescent="0.2">
      <c r="A210" s="231"/>
      <c r="B210" s="231" t="s">
        <v>698</v>
      </c>
      <c r="C210" s="298"/>
      <c r="D210" s="231"/>
      <c r="E210" s="231"/>
      <c r="F210" s="231"/>
      <c r="G210" s="231"/>
      <c r="H210" s="231"/>
      <c r="I210" s="231"/>
      <c r="K210" s="111" t="s">
        <v>68</v>
      </c>
      <c r="L210" s="45"/>
      <c r="M210" s="45"/>
      <c r="N210" s="45"/>
    </row>
    <row r="211" spans="1:21" x14ac:dyDescent="0.2">
      <c r="A211" s="198" t="s">
        <v>323</v>
      </c>
      <c r="B211" s="198" t="s">
        <v>720</v>
      </c>
      <c r="C211" s="280">
        <v>0.12569444444444444</v>
      </c>
      <c r="D211" s="231" t="s">
        <v>721</v>
      </c>
      <c r="E211" s="231"/>
      <c r="F211" s="231"/>
      <c r="G211" s="231"/>
      <c r="H211" s="231"/>
      <c r="I211" s="231"/>
      <c r="K211" s="121"/>
      <c r="L211" s="255" t="str">
        <f xml:space="preserve">           Q211</f>
        <v>Havlík R.</v>
      </c>
      <c r="M211" s="45"/>
      <c r="N211" s="45"/>
      <c r="O211" s="88"/>
      <c r="P211" s="30">
        <v>1</v>
      </c>
      <c r="Q211" s="30" t="s">
        <v>478</v>
      </c>
      <c r="R211" s="30" t="str">
        <f>Q216</f>
        <v>Karásek</v>
      </c>
      <c r="S211" s="30" t="str">
        <f>Q220</f>
        <v>Bastl V.</v>
      </c>
      <c r="T211" s="30" t="str">
        <f>Q218</f>
        <v>Habr V.</v>
      </c>
      <c r="U211" s="545" t="str">
        <f>Q218</f>
        <v>Habr V.</v>
      </c>
    </row>
    <row r="212" spans="1:21" x14ac:dyDescent="0.2">
      <c r="A212" s="759" t="s">
        <v>325</v>
      </c>
      <c r="B212" s="759" t="s">
        <v>432</v>
      </c>
      <c r="C212" s="760">
        <v>8.4027777777777771E-2</v>
      </c>
      <c r="D212" s="761" t="s">
        <v>469</v>
      </c>
      <c r="E212" s="231"/>
      <c r="F212" s="231"/>
      <c r="G212" s="231"/>
      <c r="H212" s="231"/>
      <c r="I212" s="231"/>
      <c r="K212" s="121" t="str">
        <f>Q212</f>
        <v>Havlík V.</v>
      </c>
      <c r="L212" s="121" t="str">
        <f>Q213</f>
        <v>Zamazal</v>
      </c>
      <c r="M212" s="121" t="str">
        <f>Q214</f>
        <v>Mašát</v>
      </c>
      <c r="N212" s="121" t="str">
        <f>Q215</f>
        <v>Novák V.</v>
      </c>
      <c r="O212" s="104"/>
      <c r="P212" s="30">
        <v>2</v>
      </c>
      <c r="Q212" s="30" t="s">
        <v>658</v>
      </c>
      <c r="T212" s="30" t="str">
        <f>Q218</f>
        <v>Habr V.</v>
      </c>
    </row>
    <row r="213" spans="1:21" x14ac:dyDescent="0.2">
      <c r="A213" s="198" t="s">
        <v>327</v>
      </c>
      <c r="B213" s="198" t="s">
        <v>722</v>
      </c>
      <c r="C213" s="280">
        <v>8.5416666666666655E-2</v>
      </c>
      <c r="D213" s="231" t="s">
        <v>721</v>
      </c>
      <c r="E213" s="231"/>
      <c r="F213" s="231"/>
      <c r="G213" s="231"/>
      <c r="H213" s="231"/>
      <c r="I213" s="231"/>
      <c r="K213" s="121" t="str">
        <f>Q216</f>
        <v>Karásek</v>
      </c>
      <c r="L213" s="121" t="str">
        <f>Q217</f>
        <v>Kelbler</v>
      </c>
      <c r="M213" s="121" t="str">
        <f>Q218</f>
        <v>Habr V.</v>
      </c>
      <c r="N213" s="121" t="str">
        <f>Q219</f>
        <v>Švarc</v>
      </c>
      <c r="O213" s="104"/>
      <c r="P213" s="30">
        <v>3</v>
      </c>
      <c r="Q213" s="30" t="s">
        <v>677</v>
      </c>
    </row>
    <row r="214" spans="1:21" x14ac:dyDescent="0.2">
      <c r="A214" s="198" t="s">
        <v>328</v>
      </c>
      <c r="B214" s="198" t="s">
        <v>723</v>
      </c>
      <c r="C214" s="280">
        <v>0.16666666666666666</v>
      </c>
      <c r="D214" s="231" t="s">
        <v>469</v>
      </c>
      <c r="E214" s="231"/>
      <c r="F214" s="231"/>
      <c r="G214" s="231"/>
      <c r="H214" s="231"/>
      <c r="I214" s="231"/>
      <c r="K214" s="121"/>
      <c r="L214" s="121" t="str">
        <f>Q220</f>
        <v>Bastl V.</v>
      </c>
      <c r="M214" s="121" t="str">
        <f>Q221</f>
        <v>Habr J.</v>
      </c>
      <c r="N214" s="132"/>
      <c r="O214" s="104"/>
      <c r="P214" s="30">
        <v>4</v>
      </c>
      <c r="Q214" s="30" t="s">
        <v>659</v>
      </c>
    </row>
    <row r="215" spans="1:21" x14ac:dyDescent="0.2">
      <c r="A215" s="198" t="s">
        <v>329</v>
      </c>
      <c r="B215" s="198" t="s">
        <v>724</v>
      </c>
      <c r="C215" s="280">
        <v>0.12708333333333333</v>
      </c>
      <c r="D215" s="231" t="s">
        <v>721</v>
      </c>
      <c r="E215" s="231"/>
      <c r="F215" s="231"/>
      <c r="G215" s="231"/>
      <c r="H215" s="231"/>
      <c r="I215" s="231"/>
      <c r="K215" s="121"/>
      <c r="L215" s="45"/>
      <c r="M215" s="45"/>
      <c r="N215" s="45"/>
      <c r="O215" s="88"/>
      <c r="P215" s="30">
        <v>5</v>
      </c>
      <c r="Q215" s="30" t="s">
        <v>660</v>
      </c>
    </row>
    <row r="216" spans="1:21" x14ac:dyDescent="0.2">
      <c r="A216" s="198" t="s">
        <v>331</v>
      </c>
      <c r="B216" s="198" t="s">
        <v>725</v>
      </c>
      <c r="C216" s="280">
        <v>8.4722222222222213E-2</v>
      </c>
      <c r="D216" s="231" t="s">
        <v>721</v>
      </c>
      <c r="E216" s="231"/>
      <c r="F216" s="231"/>
      <c r="G216" s="231"/>
      <c r="H216" s="231"/>
      <c r="I216" s="231"/>
      <c r="K216" s="111" t="s">
        <v>67</v>
      </c>
      <c r="L216" s="47" t="s">
        <v>61</v>
      </c>
      <c r="M216" s="45" t="s">
        <v>37</v>
      </c>
      <c r="N216" s="45"/>
      <c r="O216" s="88"/>
      <c r="P216" s="30">
        <v>6</v>
      </c>
      <c r="Q216" s="30" t="s">
        <v>727</v>
      </c>
      <c r="T216" s="393"/>
    </row>
    <row r="217" spans="1:21" x14ac:dyDescent="0.2">
      <c r="A217" s="198" t="s">
        <v>332</v>
      </c>
      <c r="B217" s="198" t="s">
        <v>521</v>
      </c>
      <c r="C217" s="280">
        <v>0.12708333333333333</v>
      </c>
      <c r="D217" s="231" t="s">
        <v>721</v>
      </c>
      <c r="E217" s="231"/>
      <c r="F217" s="231"/>
      <c r="G217" s="231"/>
      <c r="H217" s="231"/>
      <c r="I217" s="231"/>
      <c r="K217" s="121" t="s">
        <v>693</v>
      </c>
      <c r="L217" s="45" t="str">
        <f>R222</f>
        <v>Mašát</v>
      </c>
      <c r="M217" s="122" t="str">
        <f>Q222</f>
        <v>Urbánek</v>
      </c>
      <c r="N217" s="45"/>
      <c r="O217" s="88"/>
      <c r="P217" s="30">
        <v>7</v>
      </c>
      <c r="Q217" s="30" t="s">
        <v>663</v>
      </c>
    </row>
    <row r="218" spans="1:21" ht="12" thickBot="1" x14ac:dyDescent="0.25">
      <c r="A218" s="237" t="s">
        <v>138</v>
      </c>
      <c r="B218" s="237" t="s">
        <v>73</v>
      </c>
      <c r="C218" s="293" t="s">
        <v>139</v>
      </c>
      <c r="D218" s="237" t="s">
        <v>37</v>
      </c>
      <c r="E218" s="237">
        <v>0</v>
      </c>
      <c r="F218" s="237" t="s">
        <v>140</v>
      </c>
      <c r="G218" s="463" t="s">
        <v>89</v>
      </c>
      <c r="H218" s="237" t="s">
        <v>8</v>
      </c>
      <c r="I218" s="237" t="s">
        <v>148</v>
      </c>
      <c r="J218" s="155"/>
      <c r="K218" s="121" t="s">
        <v>196</v>
      </c>
      <c r="L218" s="45" t="str">
        <f>R223</f>
        <v>Karásek</v>
      </c>
      <c r="M218" s="122" t="str">
        <f>Q223</f>
        <v>Bastl P.</v>
      </c>
      <c r="N218" s="45"/>
      <c r="O218" s="88"/>
      <c r="P218" s="30">
        <v>8</v>
      </c>
      <c r="Q218" s="30" t="s">
        <v>685</v>
      </c>
    </row>
    <row r="219" spans="1:21" ht="12" thickTop="1" x14ac:dyDescent="0.2">
      <c r="A219" s="239" t="s">
        <v>70</v>
      </c>
      <c r="B219" s="238" t="s">
        <v>439</v>
      </c>
      <c r="C219" s="239">
        <v>10</v>
      </c>
      <c r="D219" s="239">
        <v>7</v>
      </c>
      <c r="E219" s="239">
        <v>1</v>
      </c>
      <c r="F219" s="239">
        <v>2</v>
      </c>
      <c r="G219" s="300">
        <v>1.2631944444444445</v>
      </c>
      <c r="H219" s="239">
        <v>22</v>
      </c>
      <c r="I219" s="239">
        <v>10</v>
      </c>
      <c r="J219" s="155"/>
      <c r="K219" s="121"/>
      <c r="L219" s="45"/>
      <c r="M219" s="122"/>
      <c r="N219" s="45"/>
      <c r="O219" s="88"/>
      <c r="P219" s="30">
        <v>9</v>
      </c>
      <c r="Q219" s="30" t="s">
        <v>662</v>
      </c>
    </row>
    <row r="220" spans="1:21" x14ac:dyDescent="0.2">
      <c r="A220" s="234" t="s">
        <v>71</v>
      </c>
      <c r="B220" s="233" t="s">
        <v>446</v>
      </c>
      <c r="C220" s="234">
        <v>10</v>
      </c>
      <c r="D220" s="234">
        <v>6</v>
      </c>
      <c r="E220" s="234">
        <v>2</v>
      </c>
      <c r="F220" s="234">
        <v>2</v>
      </c>
      <c r="G220" s="300">
        <v>1.3451388888888889</v>
      </c>
      <c r="H220" s="234">
        <v>20</v>
      </c>
      <c r="I220" s="234">
        <v>5</v>
      </c>
      <c r="J220" s="155"/>
      <c r="K220" s="121"/>
      <c r="L220" s="45"/>
      <c r="M220" s="122"/>
      <c r="N220" s="122"/>
      <c r="O220" s="88"/>
      <c r="P220" s="30">
        <v>10</v>
      </c>
      <c r="Q220" s="30" t="s">
        <v>661</v>
      </c>
    </row>
    <row r="221" spans="1:21" x14ac:dyDescent="0.2">
      <c r="A221" s="234" t="s">
        <v>72</v>
      </c>
      <c r="B221" s="233" t="s">
        <v>161</v>
      </c>
      <c r="C221" s="234">
        <v>10</v>
      </c>
      <c r="D221" s="234">
        <v>5</v>
      </c>
      <c r="E221" s="234">
        <v>3</v>
      </c>
      <c r="F221" s="234">
        <v>2</v>
      </c>
      <c r="G221" s="300">
        <v>1.0083333333333333</v>
      </c>
      <c r="H221" s="234">
        <v>18</v>
      </c>
      <c r="I221" s="234">
        <v>0</v>
      </c>
      <c r="J221" s="155"/>
      <c r="K221" s="121"/>
      <c r="L221" s="45"/>
      <c r="M221" s="122"/>
      <c r="N221" s="122"/>
      <c r="O221" s="88"/>
      <c r="P221" s="30">
        <v>11</v>
      </c>
      <c r="Q221" s="30" t="s">
        <v>678</v>
      </c>
    </row>
    <row r="222" spans="1:21" x14ac:dyDescent="0.2">
      <c r="A222" s="234" t="s">
        <v>75</v>
      </c>
      <c r="B222" s="233" t="s">
        <v>674</v>
      </c>
      <c r="C222" s="234">
        <v>10</v>
      </c>
      <c r="D222" s="234">
        <v>5</v>
      </c>
      <c r="E222" s="234">
        <v>3</v>
      </c>
      <c r="F222" s="234">
        <v>2</v>
      </c>
      <c r="G222" s="300">
        <v>1.2652777777777777</v>
      </c>
      <c r="H222" s="234">
        <v>18</v>
      </c>
      <c r="I222" s="234">
        <v>3</v>
      </c>
      <c r="J222" s="155"/>
      <c r="L222" s="45"/>
      <c r="M222" s="122"/>
      <c r="N222" s="45"/>
      <c r="O222" s="88"/>
      <c r="P222" s="30">
        <v>12</v>
      </c>
      <c r="Q222" s="30" t="s">
        <v>680</v>
      </c>
      <c r="R222" s="30" t="str">
        <f>Q214</f>
        <v>Mašát</v>
      </c>
    </row>
    <row r="223" spans="1:21" x14ac:dyDescent="0.2">
      <c r="A223" s="234" t="s">
        <v>76</v>
      </c>
      <c r="B223" s="233" t="s">
        <v>675</v>
      </c>
      <c r="C223" s="234">
        <v>10</v>
      </c>
      <c r="D223" s="234">
        <v>5</v>
      </c>
      <c r="E223" s="234">
        <v>2</v>
      </c>
      <c r="F223" s="234">
        <v>3</v>
      </c>
      <c r="G223" s="300">
        <v>1.0520833333333333</v>
      </c>
      <c r="H223" s="234">
        <v>17</v>
      </c>
      <c r="I223" s="234">
        <v>5</v>
      </c>
      <c r="J223" s="155"/>
      <c r="N223" s="122"/>
      <c r="O223" s="88"/>
      <c r="P223" s="30">
        <v>13</v>
      </c>
      <c r="Q223" s="30" t="s">
        <v>667</v>
      </c>
      <c r="R223" s="30" t="str">
        <f>Q216</f>
        <v>Karásek</v>
      </c>
    </row>
    <row r="224" spans="1:21" x14ac:dyDescent="0.2">
      <c r="A224" s="234" t="s">
        <v>77</v>
      </c>
      <c r="B224" s="233" t="s">
        <v>143</v>
      </c>
      <c r="C224" s="234">
        <v>10</v>
      </c>
      <c r="D224" s="234">
        <v>5</v>
      </c>
      <c r="E224" s="234">
        <v>2</v>
      </c>
      <c r="F224" s="234">
        <v>3</v>
      </c>
      <c r="G224" s="392">
        <v>0.8027777777777777</v>
      </c>
      <c r="H224" s="234">
        <v>17</v>
      </c>
      <c r="I224" s="234">
        <v>-1</v>
      </c>
      <c r="J224" s="155"/>
      <c r="K224" s="121" t="s">
        <v>65</v>
      </c>
      <c r="L224" s="45" t="s">
        <v>0</v>
      </c>
      <c r="M224" s="45" t="s">
        <v>22</v>
      </c>
      <c r="N224" s="45"/>
      <c r="O224" s="88"/>
      <c r="P224" s="30">
        <v>14</v>
      </c>
    </row>
    <row r="225" spans="1:20" x14ac:dyDescent="0.2">
      <c r="A225" s="234" t="s">
        <v>78</v>
      </c>
      <c r="B225" s="233" t="s">
        <v>442</v>
      </c>
      <c r="C225" s="234">
        <v>10</v>
      </c>
      <c r="D225" s="234">
        <v>4</v>
      </c>
      <c r="E225" s="234">
        <v>3</v>
      </c>
      <c r="F225" s="234">
        <v>3</v>
      </c>
      <c r="G225" s="392">
        <v>0.88750000000000007</v>
      </c>
      <c r="H225" s="234">
        <v>15</v>
      </c>
      <c r="I225" s="234">
        <v>0</v>
      </c>
      <c r="J225" s="155"/>
      <c r="K225" s="123" t="s">
        <v>728</v>
      </c>
      <c r="L225" s="88" t="str">
        <f>R211</f>
        <v>Karásek</v>
      </c>
      <c r="M225" s="93" t="str">
        <f>S211</f>
        <v>Bastl V.</v>
      </c>
      <c r="N225" s="47"/>
      <c r="O225" s="88"/>
      <c r="P225" s="30">
        <v>15</v>
      </c>
    </row>
    <row r="226" spans="1:20" x14ac:dyDescent="0.2">
      <c r="A226" s="234" t="s">
        <v>79</v>
      </c>
      <c r="B226" s="233" t="s">
        <v>443</v>
      </c>
      <c r="C226" s="234">
        <v>10</v>
      </c>
      <c r="D226" s="234">
        <v>4</v>
      </c>
      <c r="E226" s="234">
        <v>2</v>
      </c>
      <c r="F226" s="234">
        <v>4</v>
      </c>
      <c r="G226" s="392">
        <v>0.89236111111111116</v>
      </c>
      <c r="H226" s="234">
        <v>14</v>
      </c>
      <c r="I226" s="234">
        <v>-1</v>
      </c>
      <c r="J226" s="155"/>
      <c r="K226" s="121"/>
      <c r="L226" s="88"/>
      <c r="M226" s="93"/>
      <c r="N226" s="45"/>
      <c r="O226" s="88"/>
      <c r="P226" s="30">
        <v>16</v>
      </c>
    </row>
    <row r="227" spans="1:20" x14ac:dyDescent="0.2">
      <c r="A227" s="234" t="s">
        <v>80</v>
      </c>
      <c r="B227" s="233" t="s">
        <v>142</v>
      </c>
      <c r="C227" s="234">
        <v>10</v>
      </c>
      <c r="D227" s="234">
        <v>3</v>
      </c>
      <c r="E227" s="234">
        <v>3</v>
      </c>
      <c r="F227" s="234">
        <v>4</v>
      </c>
      <c r="G227" s="392">
        <v>0.97499999999999998</v>
      </c>
      <c r="H227" s="234">
        <v>12</v>
      </c>
      <c r="I227" s="234">
        <v>-3</v>
      </c>
      <c r="J227" s="155"/>
      <c r="K227" s="121"/>
      <c r="L227" s="88"/>
      <c r="M227" s="93"/>
      <c r="N227" s="45"/>
    </row>
    <row r="228" spans="1:20" x14ac:dyDescent="0.2">
      <c r="A228" s="234" t="s">
        <v>81</v>
      </c>
      <c r="B228" s="233" t="s">
        <v>141</v>
      </c>
      <c r="C228" s="234">
        <v>10</v>
      </c>
      <c r="D228" s="234">
        <v>3</v>
      </c>
      <c r="E228" s="234">
        <v>2</v>
      </c>
      <c r="F228" s="234">
        <v>5</v>
      </c>
      <c r="G228" s="392">
        <v>0.76458333333333339</v>
      </c>
      <c r="H228" s="234">
        <v>11</v>
      </c>
      <c r="I228" s="234">
        <v>-4</v>
      </c>
      <c r="J228" s="155"/>
      <c r="K228" s="121"/>
      <c r="L228" s="132"/>
      <c r="M228" s="152"/>
      <c r="N228" s="122"/>
    </row>
    <row r="229" spans="1:20" x14ac:dyDescent="0.2">
      <c r="A229" s="234" t="s">
        <v>82</v>
      </c>
      <c r="B229" s="233" t="s">
        <v>440</v>
      </c>
      <c r="C229" s="234">
        <v>10</v>
      </c>
      <c r="D229" s="234">
        <v>2</v>
      </c>
      <c r="E229" s="234">
        <v>4</v>
      </c>
      <c r="F229" s="234">
        <v>4</v>
      </c>
      <c r="G229" s="392">
        <v>0.72777777777777775</v>
      </c>
      <c r="H229" s="234">
        <v>10</v>
      </c>
      <c r="I229" s="234">
        <v>-5</v>
      </c>
      <c r="J229" s="155"/>
      <c r="K229" s="121"/>
      <c r="L229" s="132"/>
      <c r="M229" s="152"/>
      <c r="N229" s="122"/>
    </row>
    <row r="230" spans="1:20" x14ac:dyDescent="0.2">
      <c r="A230" s="234" t="s">
        <v>83</v>
      </c>
      <c r="B230" s="233" t="s">
        <v>447</v>
      </c>
      <c r="C230" s="234">
        <v>10</v>
      </c>
      <c r="D230" s="234">
        <v>2</v>
      </c>
      <c r="E230" s="234">
        <v>2</v>
      </c>
      <c r="F230" s="234">
        <v>6</v>
      </c>
      <c r="G230" s="392">
        <v>0.22430555555555556</v>
      </c>
      <c r="H230" s="234">
        <v>8</v>
      </c>
      <c r="I230" s="234">
        <v>-7</v>
      </c>
      <c r="J230" s="155"/>
      <c r="K230" s="266" t="s">
        <v>66</v>
      </c>
      <c r="L230" s="256" t="s">
        <v>59</v>
      </c>
      <c r="M230" s="153" t="s">
        <v>49</v>
      </c>
      <c r="N230" s="122"/>
    </row>
    <row r="231" spans="1:20" x14ac:dyDescent="0.2">
      <c r="A231" s="234" t="s">
        <v>84</v>
      </c>
      <c r="B231" s="233" t="s">
        <v>145</v>
      </c>
      <c r="C231" s="234">
        <v>10</v>
      </c>
      <c r="D231" s="234">
        <v>1</v>
      </c>
      <c r="E231" s="234">
        <v>3</v>
      </c>
      <c r="F231" s="234">
        <v>6</v>
      </c>
      <c r="G231" s="392">
        <v>0.68541666666666667</v>
      </c>
      <c r="H231" s="234">
        <v>6</v>
      </c>
      <c r="I231" s="234">
        <v>-9</v>
      </c>
      <c r="J231" s="155"/>
      <c r="K231" s="743" t="s">
        <v>489</v>
      </c>
      <c r="L231" s="45" t="str">
        <f>T211</f>
        <v>Habr V.</v>
      </c>
      <c r="M231" s="99"/>
      <c r="N231" s="122"/>
    </row>
    <row r="232" spans="1:20" x14ac:dyDescent="0.2">
      <c r="A232" s="234" t="s">
        <v>85</v>
      </c>
      <c r="B232" s="233" t="s">
        <v>477</v>
      </c>
      <c r="C232" s="234">
        <v>10</v>
      </c>
      <c r="D232" s="234">
        <v>0</v>
      </c>
      <c r="E232" s="234">
        <v>4</v>
      </c>
      <c r="F232" s="234">
        <v>6</v>
      </c>
      <c r="G232" s="392">
        <v>0.6875</v>
      </c>
      <c r="H232" s="234">
        <v>4</v>
      </c>
      <c r="I232" s="234">
        <v>-11</v>
      </c>
      <c r="J232" s="155"/>
      <c r="K232" s="743" t="s">
        <v>487</v>
      </c>
      <c r="L232" s="45" t="str">
        <f>T212</f>
        <v>Habr V.</v>
      </c>
      <c r="M232" s="517" t="str">
        <f>U211</f>
        <v>Habr V.</v>
      </c>
    </row>
    <row r="233" spans="1:20" x14ac:dyDescent="0.2">
      <c r="A233" s="248"/>
      <c r="B233" s="302"/>
      <c r="C233" s="249"/>
      <c r="D233" s="249"/>
      <c r="E233" s="249"/>
      <c r="F233" s="249"/>
      <c r="G233" s="250"/>
      <c r="H233" s="249"/>
      <c r="I233" s="249"/>
      <c r="O233" s="88"/>
    </row>
    <row r="234" spans="1:20" x14ac:dyDescent="0.2">
      <c r="A234" s="30"/>
      <c r="B234" s="30"/>
      <c r="C234" s="30"/>
      <c r="D234" s="30"/>
      <c r="E234" s="230"/>
      <c r="F234" s="230"/>
      <c r="G234" s="230"/>
      <c r="H234" s="230"/>
      <c r="I234" s="230"/>
      <c r="K234" s="16" t="s">
        <v>68</v>
      </c>
      <c r="L234" s="6"/>
      <c r="M234" s="6"/>
      <c r="N234" s="6"/>
    </row>
    <row r="235" spans="1:20" x14ac:dyDescent="0.2">
      <c r="A235" s="230" t="s">
        <v>333</v>
      </c>
      <c r="B235" s="230" t="str">
        <f>VLOOKUP($A235,'[2]Los A1415'!$A$3:$D$100,2,0)</f>
        <v>Lomnice-N.Včelnice</v>
      </c>
      <c r="C235" s="546">
        <v>4.3055555555555562E-2</v>
      </c>
      <c r="D235" s="230" t="str">
        <f>VLOOKUP($A235,'[2]Los A1415'!$A$3:$D$100,4,0)</f>
        <v>25.10.</v>
      </c>
      <c r="E235" s="230"/>
      <c r="F235" s="230"/>
      <c r="G235" s="230"/>
      <c r="H235" s="230"/>
      <c r="I235" s="230"/>
      <c r="L235" s="228" t="str">
        <f xml:space="preserve">           Q235</f>
        <v>Janák</v>
      </c>
      <c r="M235" s="6"/>
      <c r="N235" s="6"/>
      <c r="P235" s="30">
        <v>1</v>
      </c>
      <c r="Q235" s="30" t="s">
        <v>694</v>
      </c>
      <c r="T235" s="30" t="str">
        <f>Q237</f>
        <v>Zamazal</v>
      </c>
    </row>
    <row r="236" spans="1:20" x14ac:dyDescent="0.2">
      <c r="A236" s="200" t="s">
        <v>335</v>
      </c>
      <c r="B236" s="200" t="str">
        <f>VLOOKUP($A236,'[2]Los A1415'!$A$3:$D$100,2,0)</f>
        <v>Č.Velenice-N.Bystřice</v>
      </c>
      <c r="C236" s="510">
        <v>0.125</v>
      </c>
      <c r="D236" s="230" t="str">
        <f>VLOOKUP($A236,'[2]Los A1415'!$A$3:$D$100,4,0)</f>
        <v>26.10.</v>
      </c>
      <c r="E236" s="230"/>
      <c r="F236" s="534"/>
      <c r="G236" s="535"/>
      <c r="H236" s="230"/>
      <c r="I236" s="230"/>
      <c r="K236" s="10" t="str">
        <f>Q236</f>
        <v>Habr S.</v>
      </c>
      <c r="L236" s="10" t="str">
        <f>Q237</f>
        <v>Zamazal</v>
      </c>
      <c r="M236" s="10" t="str">
        <f>Q238</f>
        <v>Habr J.</v>
      </c>
      <c r="N236" s="10" t="str">
        <f>Q239</f>
        <v>Novák V.</v>
      </c>
      <c r="P236" s="30">
        <v>2</v>
      </c>
      <c r="Q236" s="30" t="s">
        <v>691</v>
      </c>
    </row>
    <row r="237" spans="1:20" x14ac:dyDescent="0.2">
      <c r="A237" s="200" t="s">
        <v>336</v>
      </c>
      <c r="B237" s="200" t="str">
        <f>VLOOKUP($A237,'[2]Los A1415'!$A$3:$D$100,2,0)</f>
        <v>Soběslav"B-Chlum</v>
      </c>
      <c r="C237" s="510">
        <v>8.4722222222222213E-2</v>
      </c>
      <c r="D237" s="230" t="str">
        <f>VLOOKUP($A237,'[2]Los A1415'!$A$3:$D$100,4,0)</f>
        <v>26.10.</v>
      </c>
      <c r="E237" s="230"/>
      <c r="F237" s="535"/>
      <c r="G237" s="535"/>
      <c r="H237" s="230"/>
      <c r="I237" s="230"/>
      <c r="K237" s="10" t="str">
        <f>Q240</f>
        <v>Chvátal T.</v>
      </c>
      <c r="L237" s="10" t="str">
        <f>Q241</f>
        <v>Novák B.</v>
      </c>
      <c r="M237" s="10" t="str">
        <f>Q242</f>
        <v>Kelbler P.</v>
      </c>
      <c r="N237" s="10" t="str">
        <f>Q243</f>
        <v>Havlík V.</v>
      </c>
      <c r="O237" s="103"/>
      <c r="P237" s="30">
        <v>3</v>
      </c>
      <c r="Q237" s="30" t="s">
        <v>677</v>
      </c>
    </row>
    <row r="238" spans="1:20" x14ac:dyDescent="0.2">
      <c r="A238" s="200" t="s">
        <v>337</v>
      </c>
      <c r="B238" s="200" t="str">
        <f>VLOOKUP($A238,'[2]Los A1415'!$A$3:$D$100,2,0)</f>
        <v>Suchdol-K.Řečice</v>
      </c>
      <c r="C238" s="547">
        <v>8.5416666666666655E-2</v>
      </c>
      <c r="D238" s="230" t="str">
        <f>VLOOKUP($A238,'[2]Los A1415'!$A$3:$D$100,4,0)</f>
        <v>26.10.</v>
      </c>
      <c r="E238" s="230"/>
      <c r="F238" s="534"/>
      <c r="G238" s="535"/>
      <c r="H238" s="230"/>
      <c r="I238" s="230"/>
      <c r="K238" s="10"/>
      <c r="L238" s="10" t="str">
        <f>Q244</f>
        <v>Pokorný</v>
      </c>
      <c r="M238" s="10" t="str">
        <f>Q245</f>
        <v>Bastl P.</v>
      </c>
      <c r="N238" s="131"/>
      <c r="O238" s="104"/>
      <c r="P238" s="30">
        <v>4</v>
      </c>
      <c r="Q238" s="30" t="s">
        <v>678</v>
      </c>
    </row>
    <row r="239" spans="1:20" x14ac:dyDescent="0.2">
      <c r="A239" s="200" t="s">
        <v>339</v>
      </c>
      <c r="B239" s="200" t="str">
        <f>VLOOKUP($A239,'[2]Los A1415'!$A$3:$D$100,2,0)</f>
        <v>Ledenice-D.Bukovsko</v>
      </c>
      <c r="C239" s="510">
        <v>8.4722222222222213E-2</v>
      </c>
      <c r="D239" s="230" t="str">
        <f>VLOOKUP($A239,'[2]Los A1415'!$A$3:$D$100,4,0)</f>
        <v>25.10.</v>
      </c>
      <c r="E239" s="230"/>
      <c r="F239" s="534"/>
      <c r="G239" s="535"/>
      <c r="H239" s="230"/>
      <c r="I239" s="230"/>
      <c r="O239" s="104"/>
      <c r="P239" s="30">
        <v>5</v>
      </c>
      <c r="Q239" s="30" t="s">
        <v>660</v>
      </c>
    </row>
    <row r="240" spans="1:20" x14ac:dyDescent="0.2">
      <c r="A240" s="762" t="s">
        <v>340</v>
      </c>
      <c r="B240" s="762" t="str">
        <f>VLOOKUP($A240,'[2]Los A1415'!$A$3:$D$100,2,0)</f>
        <v>Třebětice-Ševětín</v>
      </c>
      <c r="C240" s="776">
        <v>2.7777777777777779E-3</v>
      </c>
      <c r="D240" s="764" t="str">
        <f>VLOOKUP($A240,'[2]Los A1415'!$A$3:$D$100,4,0)</f>
        <v>26.10.</v>
      </c>
      <c r="E240" s="230"/>
      <c r="F240" s="230"/>
      <c r="G240" s="230"/>
      <c r="H240" s="230"/>
      <c r="I240" s="230"/>
      <c r="K240" s="16" t="s">
        <v>67</v>
      </c>
      <c r="L240" s="31" t="s">
        <v>61</v>
      </c>
      <c r="M240" s="6" t="s">
        <v>37</v>
      </c>
      <c r="P240" s="30">
        <v>6</v>
      </c>
      <c r="Q240" s="30" t="s">
        <v>712</v>
      </c>
    </row>
    <row r="241" spans="1:18" x14ac:dyDescent="0.2">
      <c r="A241" s="200" t="s">
        <v>341</v>
      </c>
      <c r="B241" s="200" t="str">
        <f>VLOOKUP($A241,'[2]Los A1415'!$A$3:$D$100,2,0)</f>
        <v>Slavonice-Lišov</v>
      </c>
      <c r="C241" s="510">
        <v>4.4444444444444446E-2</v>
      </c>
      <c r="D241" s="230" t="str">
        <f>VLOOKUP($A241,'[2]Los A1415'!$A$3:$D$100,4,0)</f>
        <v>25.10.</v>
      </c>
      <c r="E241" s="230"/>
      <c r="F241" s="230"/>
      <c r="G241" s="230"/>
      <c r="H241" s="230"/>
      <c r="I241" s="230"/>
      <c r="K241" s="43" t="s">
        <v>176</v>
      </c>
      <c r="L241" s="30" t="str">
        <f>R246</f>
        <v>Bastl P.</v>
      </c>
      <c r="M241" s="86" t="str">
        <f>Q246</f>
        <v>Bastl V.</v>
      </c>
      <c r="P241" s="30">
        <v>7</v>
      </c>
      <c r="Q241" s="30" t="s">
        <v>692</v>
      </c>
    </row>
    <row r="242" spans="1:18" ht="12" thickBot="1" x14ac:dyDescent="0.25">
      <c r="A242" s="322" t="s">
        <v>138</v>
      </c>
      <c r="B242" s="322" t="s">
        <v>73</v>
      </c>
      <c r="C242" s="323" t="s">
        <v>139</v>
      </c>
      <c r="D242" s="322" t="s">
        <v>37</v>
      </c>
      <c r="E242" s="322">
        <v>0</v>
      </c>
      <c r="F242" s="322" t="s">
        <v>140</v>
      </c>
      <c r="G242" s="322" t="s">
        <v>89</v>
      </c>
      <c r="H242" s="322" t="s">
        <v>8</v>
      </c>
      <c r="I242" s="322" t="s">
        <v>148</v>
      </c>
      <c r="K242" s="43" t="s">
        <v>176</v>
      </c>
      <c r="L242" s="30" t="str">
        <f>R247</f>
        <v>Chvátal T.</v>
      </c>
      <c r="M242" s="86" t="str">
        <f>Q247</f>
        <v>Mašát</v>
      </c>
      <c r="P242" s="30">
        <v>8</v>
      </c>
      <c r="Q242" s="30" t="s">
        <v>679</v>
      </c>
    </row>
    <row r="243" spans="1:18" ht="12" thickTop="1" x14ac:dyDescent="0.2">
      <c r="A243" s="240" t="s">
        <v>70</v>
      </c>
      <c r="B243" s="240" t="s">
        <v>446</v>
      </c>
      <c r="C243" s="276">
        <v>11</v>
      </c>
      <c r="D243" s="276">
        <v>7</v>
      </c>
      <c r="E243" s="276">
        <v>2</v>
      </c>
      <c r="F243" s="276">
        <v>2</v>
      </c>
      <c r="G243" s="232" t="s">
        <v>982</v>
      </c>
      <c r="H243" s="276">
        <v>23</v>
      </c>
      <c r="I243" s="276">
        <v>8</v>
      </c>
      <c r="K243" s="43" t="s">
        <v>997</v>
      </c>
      <c r="L243" s="30" t="str">
        <f>R248</f>
        <v>Novák V.</v>
      </c>
      <c r="M243" s="86" t="str">
        <f>Q248</f>
        <v>Cvhátal P.</v>
      </c>
      <c r="P243" s="30">
        <v>9</v>
      </c>
      <c r="Q243" s="30" t="s">
        <v>658</v>
      </c>
    </row>
    <row r="244" spans="1:18" x14ac:dyDescent="0.2">
      <c r="A244" s="241" t="s">
        <v>71</v>
      </c>
      <c r="B244" s="241" t="s">
        <v>439</v>
      </c>
      <c r="C244" s="242">
        <v>11</v>
      </c>
      <c r="D244" s="242">
        <v>7</v>
      </c>
      <c r="E244" s="242">
        <v>2</v>
      </c>
      <c r="F244" s="242">
        <v>2</v>
      </c>
      <c r="G244" s="742" t="s">
        <v>983</v>
      </c>
      <c r="H244" s="242">
        <v>23</v>
      </c>
      <c r="I244" s="242">
        <v>8</v>
      </c>
      <c r="L244" s="30">
        <f>R249</f>
        <v>0</v>
      </c>
      <c r="M244" s="86">
        <f>Q249</f>
        <v>0</v>
      </c>
      <c r="N244" s="110"/>
      <c r="P244" s="30">
        <v>10</v>
      </c>
      <c r="Q244" s="30" t="s">
        <v>666</v>
      </c>
    </row>
    <row r="245" spans="1:18" x14ac:dyDescent="0.2">
      <c r="A245" s="241" t="s">
        <v>72</v>
      </c>
      <c r="B245" s="241" t="s">
        <v>675</v>
      </c>
      <c r="C245" s="242">
        <v>11</v>
      </c>
      <c r="D245" s="242">
        <v>6</v>
      </c>
      <c r="E245" s="242">
        <v>2</v>
      </c>
      <c r="F245" s="242">
        <v>3</v>
      </c>
      <c r="G245" s="742" t="s">
        <v>535</v>
      </c>
      <c r="H245" s="242">
        <v>20</v>
      </c>
      <c r="I245" s="242">
        <v>8</v>
      </c>
      <c r="K245" s="16" t="s">
        <v>65</v>
      </c>
      <c r="L245" s="31" t="s">
        <v>0</v>
      </c>
      <c r="M245" s="229" t="s">
        <v>22</v>
      </c>
      <c r="N245" s="110"/>
      <c r="P245" s="30">
        <v>11</v>
      </c>
      <c r="Q245" s="30" t="s">
        <v>667</v>
      </c>
    </row>
    <row r="246" spans="1:18" x14ac:dyDescent="0.2">
      <c r="A246" s="241" t="s">
        <v>75</v>
      </c>
      <c r="B246" s="241" t="s">
        <v>161</v>
      </c>
      <c r="C246" s="242">
        <v>11</v>
      </c>
      <c r="D246" s="242">
        <v>5</v>
      </c>
      <c r="E246" s="242">
        <v>4</v>
      </c>
      <c r="F246" s="242">
        <v>2</v>
      </c>
      <c r="G246" s="742" t="s">
        <v>984</v>
      </c>
      <c r="H246" s="242">
        <v>19</v>
      </c>
      <c r="I246" s="242">
        <v>1</v>
      </c>
      <c r="K246" s="10"/>
      <c r="L246" s="156"/>
      <c r="M246" s="157"/>
      <c r="N246" s="6"/>
      <c r="P246" s="30">
        <v>12</v>
      </c>
      <c r="Q246" s="30" t="s">
        <v>661</v>
      </c>
      <c r="R246" s="30" t="str">
        <f>Q245</f>
        <v>Bastl P.</v>
      </c>
    </row>
    <row r="247" spans="1:18" x14ac:dyDescent="0.2">
      <c r="A247" s="241" t="s">
        <v>76</v>
      </c>
      <c r="B247" s="241" t="s">
        <v>674</v>
      </c>
      <c r="C247" s="242">
        <v>11</v>
      </c>
      <c r="D247" s="242">
        <v>5</v>
      </c>
      <c r="E247" s="242">
        <v>4</v>
      </c>
      <c r="F247" s="242">
        <v>2</v>
      </c>
      <c r="G247" s="742" t="s">
        <v>985</v>
      </c>
      <c r="H247" s="242">
        <v>19</v>
      </c>
      <c r="I247" s="242">
        <v>4</v>
      </c>
      <c r="K247" s="10"/>
      <c r="L247" s="156"/>
      <c r="M247" s="157"/>
      <c r="N247" s="110"/>
      <c r="P247" s="30">
        <v>13</v>
      </c>
      <c r="Q247" s="30" t="s">
        <v>659</v>
      </c>
      <c r="R247" s="30" t="str">
        <f>Q240</f>
        <v>Chvátal T.</v>
      </c>
    </row>
    <row r="248" spans="1:18" x14ac:dyDescent="0.2">
      <c r="A248" s="241" t="s">
        <v>77</v>
      </c>
      <c r="B248" s="241" t="s">
        <v>442</v>
      </c>
      <c r="C248" s="242">
        <v>11</v>
      </c>
      <c r="D248" s="242">
        <v>5</v>
      </c>
      <c r="E248" s="242">
        <v>3</v>
      </c>
      <c r="F248" s="242">
        <v>3</v>
      </c>
      <c r="G248" s="742" t="s">
        <v>986</v>
      </c>
      <c r="H248" s="242">
        <v>18</v>
      </c>
      <c r="I248" s="242">
        <v>3</v>
      </c>
      <c r="K248" s="10"/>
      <c r="L248" s="156"/>
      <c r="M248" s="157"/>
      <c r="N248" s="6"/>
      <c r="P248" s="30">
        <v>14</v>
      </c>
      <c r="Q248" s="30" t="s">
        <v>995</v>
      </c>
      <c r="R248" s="30" t="str">
        <f>Q239</f>
        <v>Novák V.</v>
      </c>
    </row>
    <row r="249" spans="1:18" x14ac:dyDescent="0.2">
      <c r="A249" s="241" t="s">
        <v>78</v>
      </c>
      <c r="B249" s="241" t="s">
        <v>143</v>
      </c>
      <c r="C249" s="242">
        <v>11</v>
      </c>
      <c r="D249" s="242">
        <v>5</v>
      </c>
      <c r="E249" s="242">
        <v>2</v>
      </c>
      <c r="F249" s="242">
        <v>4</v>
      </c>
      <c r="G249" s="742" t="s">
        <v>987</v>
      </c>
      <c r="H249" s="242">
        <v>17</v>
      </c>
      <c r="I249" s="242">
        <v>-4</v>
      </c>
      <c r="K249" s="10"/>
      <c r="L249" s="156"/>
      <c r="M249" s="157"/>
      <c r="N249" s="100"/>
      <c r="P249" s="30">
        <v>15</v>
      </c>
    </row>
    <row r="250" spans="1:18" x14ac:dyDescent="0.2">
      <c r="A250" s="241" t="s">
        <v>79</v>
      </c>
      <c r="B250" s="241" t="s">
        <v>443</v>
      </c>
      <c r="C250" s="242">
        <v>11</v>
      </c>
      <c r="D250" s="242">
        <v>4</v>
      </c>
      <c r="E250" s="242">
        <v>2</v>
      </c>
      <c r="F250" s="242">
        <v>5</v>
      </c>
      <c r="G250" s="742" t="s">
        <v>988</v>
      </c>
      <c r="H250" s="242">
        <v>14</v>
      </c>
      <c r="I250" s="242">
        <v>-1</v>
      </c>
      <c r="N250" s="6"/>
    </row>
    <row r="251" spans="1:18" x14ac:dyDescent="0.2">
      <c r="A251" s="241" t="s">
        <v>80</v>
      </c>
      <c r="B251" s="241" t="s">
        <v>440</v>
      </c>
      <c r="C251" s="242">
        <v>11</v>
      </c>
      <c r="D251" s="242">
        <v>3</v>
      </c>
      <c r="E251" s="242">
        <v>4</v>
      </c>
      <c r="F251" s="242">
        <v>4</v>
      </c>
      <c r="G251" s="742" t="s">
        <v>989</v>
      </c>
      <c r="H251" s="242">
        <v>13</v>
      </c>
      <c r="I251" s="242">
        <v>-5</v>
      </c>
      <c r="K251" s="265" t="s">
        <v>66</v>
      </c>
      <c r="L251" s="129" t="s">
        <v>59</v>
      </c>
      <c r="M251" s="130" t="s">
        <v>49</v>
      </c>
      <c r="Q251" s="103"/>
      <c r="R251" s="257"/>
    </row>
    <row r="252" spans="1:18" x14ac:dyDescent="0.2">
      <c r="A252" s="241" t="s">
        <v>81</v>
      </c>
      <c r="B252" s="241" t="s">
        <v>142</v>
      </c>
      <c r="C252" s="242">
        <v>11</v>
      </c>
      <c r="D252" s="242">
        <v>3</v>
      </c>
      <c r="E252" s="242">
        <v>3</v>
      </c>
      <c r="F252" s="242">
        <v>5</v>
      </c>
      <c r="G252" s="742" t="s">
        <v>990</v>
      </c>
      <c r="H252" s="242">
        <v>12</v>
      </c>
      <c r="I252" s="242">
        <v>-6</v>
      </c>
      <c r="K252" s="10" t="s">
        <v>996</v>
      </c>
      <c r="L252" s="6" t="str">
        <f>T235</f>
        <v>Zamazal</v>
      </c>
      <c r="M252" s="6"/>
      <c r="N252" s="86"/>
      <c r="Q252" s="103"/>
      <c r="R252" s="257"/>
    </row>
    <row r="253" spans="1:18" x14ac:dyDescent="0.2">
      <c r="A253" s="241" t="s">
        <v>82</v>
      </c>
      <c r="B253" s="241" t="s">
        <v>141</v>
      </c>
      <c r="C253" s="242">
        <v>11</v>
      </c>
      <c r="D253" s="242">
        <v>3</v>
      </c>
      <c r="E253" s="242">
        <v>2</v>
      </c>
      <c r="F253" s="242">
        <v>6</v>
      </c>
      <c r="G253" s="742" t="s">
        <v>991</v>
      </c>
      <c r="H253" s="242">
        <v>11</v>
      </c>
      <c r="I253" s="242">
        <v>-7</v>
      </c>
      <c r="L253" s="6"/>
      <c r="M253" s="10"/>
      <c r="N253" s="86"/>
      <c r="Q253" s="103"/>
      <c r="R253" s="103"/>
    </row>
    <row r="254" spans="1:18" x14ac:dyDescent="0.2">
      <c r="A254" s="241" t="s">
        <v>83</v>
      </c>
      <c r="B254" s="241" t="s">
        <v>145</v>
      </c>
      <c r="C254" s="242">
        <v>11</v>
      </c>
      <c r="D254" s="242">
        <v>2</v>
      </c>
      <c r="E254" s="242">
        <v>3</v>
      </c>
      <c r="F254" s="242">
        <v>6</v>
      </c>
      <c r="G254" s="742" t="s">
        <v>992</v>
      </c>
      <c r="H254" s="242">
        <v>9</v>
      </c>
      <c r="I254" s="242">
        <v>-6</v>
      </c>
      <c r="L254" s="6"/>
      <c r="M254" s="10"/>
      <c r="N254" s="86"/>
      <c r="Q254" s="103"/>
      <c r="R254" s="103"/>
    </row>
    <row r="255" spans="1:18" x14ac:dyDescent="0.2">
      <c r="A255" s="241" t="s">
        <v>84</v>
      </c>
      <c r="B255" s="241" t="s">
        <v>447</v>
      </c>
      <c r="C255" s="242">
        <v>11</v>
      </c>
      <c r="D255" s="242">
        <v>2</v>
      </c>
      <c r="E255" s="242">
        <v>2</v>
      </c>
      <c r="F255" s="242">
        <v>7</v>
      </c>
      <c r="G255" s="742" t="s">
        <v>993</v>
      </c>
      <c r="H255" s="242">
        <v>8</v>
      </c>
      <c r="I255" s="242">
        <v>-10</v>
      </c>
      <c r="L255" s="6"/>
      <c r="M255" s="10"/>
      <c r="N255" s="86"/>
      <c r="Q255" s="103"/>
      <c r="R255" s="103"/>
    </row>
    <row r="256" spans="1:18" x14ac:dyDescent="0.2">
      <c r="A256" s="241" t="s">
        <v>85</v>
      </c>
      <c r="B256" s="241" t="s">
        <v>477</v>
      </c>
      <c r="C256" s="242">
        <v>11</v>
      </c>
      <c r="D256" s="242">
        <v>0</v>
      </c>
      <c r="E256" s="242">
        <v>5</v>
      </c>
      <c r="F256" s="242">
        <v>6</v>
      </c>
      <c r="G256" s="742" t="s">
        <v>994</v>
      </c>
      <c r="H256" s="242">
        <v>5</v>
      </c>
      <c r="I256" s="242">
        <v>-13</v>
      </c>
      <c r="M256" s="10"/>
      <c r="N256" s="86"/>
      <c r="Q256" s="103"/>
      <c r="R256" s="257"/>
    </row>
    <row r="257" spans="1:20" x14ac:dyDescent="0.2">
      <c r="A257" s="198"/>
      <c r="B257" s="198" t="s">
        <v>699</v>
      </c>
      <c r="C257" s="281"/>
      <c r="D257" s="198"/>
      <c r="E257" s="198"/>
      <c r="F257" s="198"/>
      <c r="G257" s="198"/>
      <c r="H257" s="198"/>
      <c r="I257" s="198"/>
      <c r="K257" s="111" t="s">
        <v>68</v>
      </c>
      <c r="L257" s="45"/>
      <c r="M257" s="45"/>
      <c r="N257" s="45"/>
      <c r="Q257" s="103"/>
      <c r="R257" s="103"/>
    </row>
    <row r="258" spans="1:20" x14ac:dyDescent="0.2">
      <c r="A258" s="198" t="s">
        <v>343</v>
      </c>
      <c r="B258" s="198" t="s">
        <v>1014</v>
      </c>
      <c r="C258" s="794" t="s">
        <v>1015</v>
      </c>
      <c r="D258" s="198" t="str">
        <f>VLOOKUP($A258,'[2]Los A1415'!$A$3:$D$100,4,0)</f>
        <v>02.11.</v>
      </c>
      <c r="E258" s="198"/>
      <c r="F258" s="198"/>
      <c r="G258" s="198"/>
      <c r="H258" s="198"/>
      <c r="I258" s="198"/>
      <c r="K258" s="121"/>
      <c r="L258" s="255" t="str">
        <f xml:space="preserve">           Q258</f>
        <v>Havlík R.</v>
      </c>
      <c r="M258" s="45"/>
      <c r="N258" s="45"/>
      <c r="O258" s="88"/>
      <c r="P258" s="30">
        <v>1</v>
      </c>
      <c r="Q258" s="30" t="s">
        <v>478</v>
      </c>
      <c r="R258" s="30" t="str">
        <f>Q265</f>
        <v>Pokorný</v>
      </c>
      <c r="S258" s="30" t="str">
        <f>Q268</f>
        <v>Bastl P.</v>
      </c>
      <c r="T258" s="30" t="str">
        <f>Q269</f>
        <v>Habr V.</v>
      </c>
    </row>
    <row r="259" spans="1:20" x14ac:dyDescent="0.2">
      <c r="A259" s="198" t="s">
        <v>345</v>
      </c>
      <c r="B259" s="198" t="s">
        <v>1016</v>
      </c>
      <c r="C259" s="794" t="s">
        <v>1017</v>
      </c>
      <c r="D259" s="198" t="str">
        <f>VLOOKUP($A259,'[2]Los A1415'!$A$3:$D$100,4,0)</f>
        <v>01.11.</v>
      </c>
      <c r="E259" s="198"/>
      <c r="F259" s="198"/>
      <c r="G259" s="198"/>
      <c r="H259" s="198"/>
      <c r="I259" s="198"/>
      <c r="K259" s="121" t="str">
        <f>Q259</f>
        <v>Mašát</v>
      </c>
      <c r="L259" s="121" t="str">
        <f>Q260</f>
        <v>Zamazal</v>
      </c>
      <c r="M259" s="121" t="str">
        <f>Q261</f>
        <v>Habr J.</v>
      </c>
      <c r="N259" s="121" t="str">
        <f>Q262</f>
        <v>Novák V.</v>
      </c>
      <c r="O259" s="104"/>
      <c r="P259" s="30">
        <v>2</v>
      </c>
      <c r="Q259" s="30" t="s">
        <v>659</v>
      </c>
      <c r="R259" s="30" t="str">
        <f>Q259</f>
        <v>Mašát</v>
      </c>
      <c r="S259" s="30" t="str">
        <f>Q266</f>
        <v>Švarc</v>
      </c>
      <c r="T259" s="30" t="str">
        <f>Q269</f>
        <v>Habr V.</v>
      </c>
    </row>
    <row r="260" spans="1:20" x14ac:dyDescent="0.2">
      <c r="A260" s="759" t="s">
        <v>346</v>
      </c>
      <c r="B260" s="759" t="s">
        <v>640</v>
      </c>
      <c r="C260" s="795" t="s">
        <v>1018</v>
      </c>
      <c r="D260" s="759" t="str">
        <f>VLOOKUP($A260,'[2]Los A1415'!$A$3:$D$100,4,0)</f>
        <v>01.11.</v>
      </c>
      <c r="E260" s="198"/>
      <c r="F260" s="198"/>
      <c r="G260" s="198"/>
      <c r="H260" s="198"/>
      <c r="I260" s="198"/>
      <c r="K260" s="121" t="str">
        <f>Q263</f>
        <v>Chvátal T.</v>
      </c>
      <c r="L260" s="121" t="str">
        <f>Q264</f>
        <v>Kelbler</v>
      </c>
      <c r="M260" s="121" t="str">
        <f>Q265</f>
        <v>Pokorný</v>
      </c>
      <c r="N260" s="121" t="str">
        <f>Q266</f>
        <v>Švarc</v>
      </c>
      <c r="O260" s="104"/>
      <c r="P260" s="30">
        <v>3</v>
      </c>
      <c r="Q260" s="30" t="s">
        <v>677</v>
      </c>
      <c r="R260" s="30" t="str">
        <f>Q269</f>
        <v>Habr V.</v>
      </c>
      <c r="T260" s="790" t="str">
        <f>Q269</f>
        <v>Habr V.</v>
      </c>
    </row>
    <row r="261" spans="1:20" x14ac:dyDescent="0.2">
      <c r="A261" s="198" t="s">
        <v>347</v>
      </c>
      <c r="B261" s="198" t="s">
        <v>1019</v>
      </c>
      <c r="C261" s="794" t="s">
        <v>1020</v>
      </c>
      <c r="D261" s="198" t="str">
        <f>VLOOKUP($A261,'[2]Los A1415'!$A$3:$D$100,4,0)</f>
        <v>01.11.</v>
      </c>
      <c r="E261" s="198"/>
      <c r="F261" s="198"/>
      <c r="G261" s="198"/>
      <c r="H261" s="198"/>
      <c r="I261" s="198"/>
      <c r="K261" s="121"/>
      <c r="L261" s="121" t="str">
        <f>Q267</f>
        <v>Bastl V.</v>
      </c>
      <c r="M261" s="121" t="str">
        <f>Q268</f>
        <v>Bastl P.</v>
      </c>
      <c r="N261" s="132"/>
      <c r="O261" s="104"/>
      <c r="P261" s="30">
        <v>4</v>
      </c>
      <c r="Q261" s="30" t="s">
        <v>678</v>
      </c>
      <c r="R261" s="30" t="str">
        <f>Q266</f>
        <v>Švarc</v>
      </c>
      <c r="S261" s="30" t="s">
        <v>678</v>
      </c>
    </row>
    <row r="262" spans="1:20" x14ac:dyDescent="0.2">
      <c r="A262" s="198" t="s">
        <v>349</v>
      </c>
      <c r="B262" s="198" t="s">
        <v>1021</v>
      </c>
      <c r="C262" s="794" t="s">
        <v>1022</v>
      </c>
      <c r="D262" s="198" t="str">
        <f>VLOOKUP($A262,'[2]Los A1415'!$A$3:$D$100,4,0)</f>
        <v>01.11.</v>
      </c>
      <c r="E262" s="198"/>
      <c r="F262" s="198"/>
      <c r="G262" s="198"/>
      <c r="H262" s="198"/>
      <c r="I262" s="198"/>
      <c r="K262" s="121"/>
      <c r="L262" s="45"/>
      <c r="M262" s="45"/>
      <c r="N262" s="45"/>
      <c r="O262" s="88"/>
      <c r="P262" s="30">
        <v>5</v>
      </c>
      <c r="Q262" s="30" t="s">
        <v>660</v>
      </c>
    </row>
    <row r="263" spans="1:20" x14ac:dyDescent="0.2">
      <c r="A263" s="198" t="s">
        <v>350</v>
      </c>
      <c r="B263" s="198" t="s">
        <v>1023</v>
      </c>
      <c r="C263" s="794" t="s">
        <v>1024</v>
      </c>
      <c r="D263" s="198" t="str">
        <f>VLOOKUP($A263,'[2]Los A1415'!$A$3:$D$100,4,0)</f>
        <v>01.11.</v>
      </c>
      <c r="E263" s="198"/>
      <c r="F263" s="198"/>
      <c r="G263" s="198"/>
      <c r="H263" s="198"/>
      <c r="I263" s="198"/>
      <c r="K263" s="111" t="s">
        <v>67</v>
      </c>
      <c r="L263" s="47" t="s">
        <v>61</v>
      </c>
      <c r="M263" s="45" t="s">
        <v>37</v>
      </c>
      <c r="N263" s="45"/>
      <c r="P263" s="30">
        <v>6</v>
      </c>
      <c r="Q263" s="30" t="s">
        <v>712</v>
      </c>
    </row>
    <row r="264" spans="1:20" x14ac:dyDescent="0.2">
      <c r="A264" s="198" t="s">
        <v>351</v>
      </c>
      <c r="B264" s="198" t="s">
        <v>1025</v>
      </c>
      <c r="C264" s="794" t="s">
        <v>1026</v>
      </c>
      <c r="D264" s="198" t="str">
        <f>VLOOKUP($A264,'[2]Los A1415'!$A$3:$D$100,4,0)</f>
        <v>01.11.</v>
      </c>
      <c r="E264" s="198"/>
      <c r="F264" s="198"/>
      <c r="G264" s="198"/>
      <c r="H264" s="198"/>
      <c r="I264" s="198"/>
      <c r="K264" s="121" t="s">
        <v>713</v>
      </c>
      <c r="L264" s="45" t="str">
        <f>R269</f>
        <v>Zamazal</v>
      </c>
      <c r="M264" s="122" t="str">
        <f>Q269</f>
        <v>Habr V.</v>
      </c>
      <c r="N264" s="45"/>
      <c r="P264" s="30">
        <v>7</v>
      </c>
      <c r="Q264" s="30" t="s">
        <v>663</v>
      </c>
    </row>
    <row r="265" spans="1:20" ht="12" thickBot="1" x14ac:dyDescent="0.25">
      <c r="A265" s="237" t="s">
        <v>138</v>
      </c>
      <c r="B265" s="237" t="s">
        <v>73</v>
      </c>
      <c r="C265" s="293" t="s">
        <v>139</v>
      </c>
      <c r="D265" s="293" t="s">
        <v>37</v>
      </c>
      <c r="E265" s="293">
        <v>0</v>
      </c>
      <c r="F265" s="293" t="s">
        <v>140</v>
      </c>
      <c r="G265" s="293" t="s">
        <v>89</v>
      </c>
      <c r="H265" s="293" t="s">
        <v>8</v>
      </c>
      <c r="I265" s="293" t="s">
        <v>148</v>
      </c>
      <c r="K265" s="121" t="s">
        <v>482</v>
      </c>
      <c r="L265" s="45" t="str">
        <f>R270</f>
        <v>Bastl V.</v>
      </c>
      <c r="M265" s="122" t="str">
        <f>Q270</f>
        <v>Dolák</v>
      </c>
      <c r="N265" s="45"/>
      <c r="P265" s="30">
        <v>8</v>
      </c>
      <c r="Q265" s="30" t="s">
        <v>666</v>
      </c>
    </row>
    <row r="266" spans="1:20" ht="12" thickTop="1" x14ac:dyDescent="0.2">
      <c r="A266" s="238" t="s">
        <v>70</v>
      </c>
      <c r="B266" s="238" t="s">
        <v>446</v>
      </c>
      <c r="C266" s="239">
        <v>12</v>
      </c>
      <c r="D266" s="239">
        <v>8</v>
      </c>
      <c r="E266" s="239">
        <v>2</v>
      </c>
      <c r="F266" s="239">
        <v>2</v>
      </c>
      <c r="G266" s="792" t="s">
        <v>1004</v>
      </c>
      <c r="H266" s="239">
        <v>26</v>
      </c>
      <c r="I266" s="239">
        <v>8</v>
      </c>
      <c r="K266" s="121"/>
      <c r="L266" s="45"/>
      <c r="M266" s="45"/>
      <c r="N266" s="45"/>
      <c r="P266" s="30">
        <v>9</v>
      </c>
      <c r="Q266" s="30" t="s">
        <v>662</v>
      </c>
    </row>
    <row r="267" spans="1:20" x14ac:dyDescent="0.2">
      <c r="A267" s="233" t="s">
        <v>71</v>
      </c>
      <c r="B267" s="233" t="s">
        <v>675</v>
      </c>
      <c r="C267" s="234">
        <v>12</v>
      </c>
      <c r="D267" s="234">
        <v>7</v>
      </c>
      <c r="E267" s="234">
        <v>2</v>
      </c>
      <c r="F267" s="234">
        <v>3</v>
      </c>
      <c r="G267" s="793" t="s">
        <v>1005</v>
      </c>
      <c r="H267" s="234">
        <v>23</v>
      </c>
      <c r="I267" s="234">
        <v>8</v>
      </c>
      <c r="K267" s="121"/>
      <c r="L267" s="45"/>
      <c r="M267" s="45"/>
      <c r="N267" s="122"/>
      <c r="O267" s="88"/>
      <c r="P267" s="30">
        <v>10</v>
      </c>
      <c r="Q267" s="30" t="s">
        <v>661</v>
      </c>
    </row>
    <row r="268" spans="1:20" x14ac:dyDescent="0.2">
      <c r="A268" s="233" t="s">
        <v>72</v>
      </c>
      <c r="B268" s="233" t="s">
        <v>439</v>
      </c>
      <c r="C268" s="234">
        <v>12</v>
      </c>
      <c r="D268" s="234">
        <v>7</v>
      </c>
      <c r="E268" s="234">
        <v>2</v>
      </c>
      <c r="F268" s="234">
        <v>3</v>
      </c>
      <c r="G268" s="793" t="s">
        <v>985</v>
      </c>
      <c r="H268" s="234">
        <v>23</v>
      </c>
      <c r="I268" s="234">
        <v>8</v>
      </c>
      <c r="K268" s="121" t="s">
        <v>65</v>
      </c>
      <c r="L268" s="45" t="s">
        <v>0</v>
      </c>
      <c r="M268" s="45" t="s">
        <v>22</v>
      </c>
      <c r="N268" s="122"/>
      <c r="O268" s="88"/>
      <c r="P268" s="30">
        <v>11</v>
      </c>
      <c r="Q268" s="30" t="s">
        <v>667</v>
      </c>
    </row>
    <row r="269" spans="1:20" x14ac:dyDescent="0.2">
      <c r="A269" s="233" t="s">
        <v>75</v>
      </c>
      <c r="B269" s="233" t="s">
        <v>161</v>
      </c>
      <c r="C269" s="234">
        <v>12</v>
      </c>
      <c r="D269" s="234">
        <v>6</v>
      </c>
      <c r="E269" s="234">
        <v>4</v>
      </c>
      <c r="F269" s="234">
        <v>2</v>
      </c>
      <c r="G269" s="793" t="s">
        <v>1006</v>
      </c>
      <c r="H269" s="234">
        <v>22</v>
      </c>
      <c r="I269" s="234">
        <v>1</v>
      </c>
      <c r="K269" s="123"/>
      <c r="L269" s="88" t="str">
        <f t="shared" ref="L269:M271" si="15">R258</f>
        <v>Pokorný</v>
      </c>
      <c r="M269" s="93" t="str">
        <f t="shared" si="15"/>
        <v>Bastl P.</v>
      </c>
      <c r="N269" s="45"/>
      <c r="O269" s="88"/>
      <c r="P269" s="30">
        <v>12</v>
      </c>
      <c r="Q269" s="30" t="s">
        <v>685</v>
      </c>
      <c r="R269" s="30" t="str">
        <f>Q260</f>
        <v>Zamazal</v>
      </c>
    </row>
    <row r="270" spans="1:20" x14ac:dyDescent="0.2">
      <c r="A270" s="233" t="s">
        <v>76</v>
      </c>
      <c r="B270" s="233" t="s">
        <v>442</v>
      </c>
      <c r="C270" s="234">
        <v>12</v>
      </c>
      <c r="D270" s="234">
        <v>6</v>
      </c>
      <c r="E270" s="234">
        <v>3</v>
      </c>
      <c r="F270" s="234">
        <v>3</v>
      </c>
      <c r="G270" s="793" t="s">
        <v>1007</v>
      </c>
      <c r="H270" s="234">
        <v>21</v>
      </c>
      <c r="I270" s="234">
        <v>3</v>
      </c>
      <c r="K270" s="121"/>
      <c r="L270" s="88" t="str">
        <f t="shared" si="15"/>
        <v>Mašát</v>
      </c>
      <c r="M270" s="93" t="str">
        <f t="shared" si="15"/>
        <v>Švarc</v>
      </c>
      <c r="N270" s="122"/>
      <c r="O270" s="88"/>
      <c r="P270" s="30">
        <v>13</v>
      </c>
      <c r="Q270" s="30" t="s">
        <v>1003</v>
      </c>
      <c r="R270" s="30" t="str">
        <f>Q267</f>
        <v>Bastl V.</v>
      </c>
    </row>
    <row r="271" spans="1:20" x14ac:dyDescent="0.2">
      <c r="A271" s="233" t="s">
        <v>77</v>
      </c>
      <c r="B271" s="233" t="s">
        <v>674</v>
      </c>
      <c r="C271" s="234">
        <v>12</v>
      </c>
      <c r="D271" s="234">
        <v>5</v>
      </c>
      <c r="E271" s="234">
        <v>5</v>
      </c>
      <c r="F271" s="234">
        <v>2</v>
      </c>
      <c r="G271" s="793" t="s">
        <v>544</v>
      </c>
      <c r="H271" s="234">
        <v>20</v>
      </c>
      <c r="I271" s="234">
        <v>2</v>
      </c>
      <c r="K271" s="121"/>
      <c r="L271" s="88" t="str">
        <f t="shared" si="15"/>
        <v>Habr V.</v>
      </c>
      <c r="M271" s="93">
        <f t="shared" si="15"/>
        <v>0</v>
      </c>
      <c r="N271" s="45"/>
      <c r="O271" s="88"/>
      <c r="P271" s="30">
        <v>14</v>
      </c>
    </row>
    <row r="272" spans="1:20" x14ac:dyDescent="0.2">
      <c r="A272" s="233" t="s">
        <v>78</v>
      </c>
      <c r="B272" s="233" t="s">
        <v>143</v>
      </c>
      <c r="C272" s="234">
        <v>12</v>
      </c>
      <c r="D272" s="234">
        <v>5</v>
      </c>
      <c r="E272" s="234">
        <v>2</v>
      </c>
      <c r="F272" s="234">
        <v>5</v>
      </c>
      <c r="G272" s="793" t="s">
        <v>1008</v>
      </c>
      <c r="H272" s="234">
        <v>17</v>
      </c>
      <c r="I272" s="234">
        <v>-4</v>
      </c>
      <c r="K272" s="121"/>
      <c r="L272" s="88" t="str">
        <f t="shared" ref="L272" si="16">R261</f>
        <v>Švarc</v>
      </c>
      <c r="M272" s="93" t="str">
        <f t="shared" ref="M272" si="17">S261</f>
        <v>Habr J.</v>
      </c>
      <c r="N272" s="47"/>
      <c r="O272" s="88"/>
      <c r="P272" s="30">
        <v>15</v>
      </c>
    </row>
    <row r="273" spans="1:20" x14ac:dyDescent="0.2">
      <c r="A273" s="233" t="s">
        <v>79</v>
      </c>
      <c r="B273" s="233" t="s">
        <v>443</v>
      </c>
      <c r="C273" s="234">
        <v>12</v>
      </c>
      <c r="D273" s="234">
        <v>4</v>
      </c>
      <c r="E273" s="234">
        <v>2</v>
      </c>
      <c r="F273" s="234">
        <v>6</v>
      </c>
      <c r="G273" s="793" t="s">
        <v>1009</v>
      </c>
      <c r="H273" s="234">
        <v>14</v>
      </c>
      <c r="I273" s="234">
        <v>-4</v>
      </c>
      <c r="K273" s="121"/>
      <c r="L273" s="132"/>
      <c r="M273" s="152"/>
      <c r="N273" s="45"/>
      <c r="O273" s="88"/>
    </row>
    <row r="274" spans="1:20" x14ac:dyDescent="0.2">
      <c r="A274" s="233" t="s">
        <v>80</v>
      </c>
      <c r="B274" s="233" t="s">
        <v>440</v>
      </c>
      <c r="C274" s="234">
        <v>12</v>
      </c>
      <c r="D274" s="234">
        <v>3</v>
      </c>
      <c r="E274" s="234">
        <v>4</v>
      </c>
      <c r="F274" s="234">
        <v>5</v>
      </c>
      <c r="G274" s="793" t="s">
        <v>1010</v>
      </c>
      <c r="H274" s="234">
        <v>13</v>
      </c>
      <c r="I274" s="234">
        <v>-5</v>
      </c>
      <c r="K274" s="266" t="s">
        <v>66</v>
      </c>
      <c r="L274" s="256" t="s">
        <v>59</v>
      </c>
      <c r="M274" s="153" t="s">
        <v>49</v>
      </c>
      <c r="N274" s="45"/>
    </row>
    <row r="275" spans="1:20" x14ac:dyDescent="0.2">
      <c r="A275" s="233" t="s">
        <v>81</v>
      </c>
      <c r="B275" s="233" t="s">
        <v>145</v>
      </c>
      <c r="C275" s="234">
        <v>12</v>
      </c>
      <c r="D275" s="234">
        <v>3</v>
      </c>
      <c r="E275" s="234">
        <v>3</v>
      </c>
      <c r="F275" s="234">
        <v>6</v>
      </c>
      <c r="G275" s="793" t="s">
        <v>536</v>
      </c>
      <c r="H275" s="234">
        <v>12</v>
      </c>
      <c r="I275" s="234">
        <v>-6</v>
      </c>
      <c r="K275" s="121"/>
      <c r="L275" s="45" t="str">
        <f>T258</f>
        <v>Habr V.</v>
      </c>
      <c r="M275" s="45"/>
      <c r="N275" s="122"/>
    </row>
    <row r="276" spans="1:20" x14ac:dyDescent="0.2">
      <c r="A276" s="233" t="s">
        <v>82</v>
      </c>
      <c r="B276" s="233" t="s">
        <v>142</v>
      </c>
      <c r="C276" s="234">
        <v>12</v>
      </c>
      <c r="D276" s="234">
        <v>3</v>
      </c>
      <c r="E276" s="234">
        <v>3</v>
      </c>
      <c r="F276" s="234">
        <v>6</v>
      </c>
      <c r="G276" s="793" t="s">
        <v>1011</v>
      </c>
      <c r="H276" s="234">
        <v>12</v>
      </c>
      <c r="I276" s="234">
        <v>-6</v>
      </c>
      <c r="K276" s="121"/>
      <c r="L276" s="45" t="str">
        <f>T259</f>
        <v>Habr V.</v>
      </c>
      <c r="M276" s="121"/>
      <c r="N276" s="122"/>
    </row>
    <row r="277" spans="1:20" x14ac:dyDescent="0.2">
      <c r="A277" s="233" t="s">
        <v>83</v>
      </c>
      <c r="B277" s="233" t="s">
        <v>141</v>
      </c>
      <c r="C277" s="234">
        <v>12</v>
      </c>
      <c r="D277" s="234">
        <v>3</v>
      </c>
      <c r="E277" s="234">
        <v>2</v>
      </c>
      <c r="F277" s="234">
        <v>7</v>
      </c>
      <c r="G277" s="793" t="s">
        <v>506</v>
      </c>
      <c r="H277" s="234">
        <v>11</v>
      </c>
      <c r="I277" s="234">
        <v>-7</v>
      </c>
      <c r="K277" s="121"/>
      <c r="L277" s="45"/>
      <c r="M277" s="121"/>
      <c r="N277" s="122"/>
    </row>
    <row r="278" spans="1:20" x14ac:dyDescent="0.2">
      <c r="A278" s="233" t="s">
        <v>84</v>
      </c>
      <c r="B278" s="233" t="s">
        <v>447</v>
      </c>
      <c r="C278" s="234">
        <v>12</v>
      </c>
      <c r="D278" s="234">
        <v>2</v>
      </c>
      <c r="E278" s="234">
        <v>3</v>
      </c>
      <c r="F278" s="234">
        <v>7</v>
      </c>
      <c r="G278" s="793" t="s">
        <v>1012</v>
      </c>
      <c r="H278" s="234">
        <v>9</v>
      </c>
      <c r="I278" s="234">
        <v>-9</v>
      </c>
      <c r="K278" s="121"/>
      <c r="L278" s="45"/>
      <c r="M278" s="121"/>
      <c r="N278" s="122"/>
    </row>
    <row r="279" spans="1:20" x14ac:dyDescent="0.2">
      <c r="A279" s="233" t="s">
        <v>85</v>
      </c>
      <c r="B279" s="233" t="s">
        <v>477</v>
      </c>
      <c r="C279" s="234">
        <v>12</v>
      </c>
      <c r="D279" s="234">
        <v>1</v>
      </c>
      <c r="E279" s="234">
        <v>5</v>
      </c>
      <c r="F279" s="234">
        <v>6</v>
      </c>
      <c r="G279" s="793" t="s">
        <v>1013</v>
      </c>
      <c r="H279" s="234">
        <v>8</v>
      </c>
      <c r="I279" s="234">
        <v>-10</v>
      </c>
    </row>
    <row r="280" spans="1:20" x14ac:dyDescent="0.2">
      <c r="A280" s="128"/>
      <c r="B280" s="127" t="s">
        <v>700</v>
      </c>
      <c r="C280" s="235"/>
      <c r="D280" s="235"/>
      <c r="E280" s="235"/>
      <c r="F280" s="235"/>
      <c r="G280" s="236"/>
      <c r="H280" s="235"/>
      <c r="I280" s="235"/>
      <c r="O280" s="88"/>
    </row>
    <row r="281" spans="1:20" x14ac:dyDescent="0.2">
      <c r="A281" s="200" t="s">
        <v>352</v>
      </c>
      <c r="B281" s="230" t="s">
        <v>1027</v>
      </c>
      <c r="C281" s="546">
        <v>0.16666666666666666</v>
      </c>
      <c r="D281" s="230" t="s">
        <v>1028</v>
      </c>
      <c r="E281" s="230"/>
      <c r="F281" s="230"/>
      <c r="G281" s="230"/>
      <c r="H281" s="230"/>
      <c r="I281" s="230"/>
      <c r="K281" s="16" t="s">
        <v>68</v>
      </c>
      <c r="L281" s="6"/>
      <c r="M281" s="6"/>
      <c r="N281" s="6"/>
    </row>
    <row r="282" spans="1:20" x14ac:dyDescent="0.2">
      <c r="A282" s="200" t="s">
        <v>354</v>
      </c>
      <c r="B282" s="200" t="s">
        <v>1029</v>
      </c>
      <c r="C282" s="299">
        <v>4.3750000000000004E-2</v>
      </c>
      <c r="D282" s="230" t="s">
        <v>495</v>
      </c>
      <c r="E282" s="230"/>
      <c r="F282" s="230"/>
      <c r="G282" s="230"/>
      <c r="H282" s="230"/>
      <c r="I282" s="230"/>
      <c r="L282" s="228" t="str">
        <f xml:space="preserve">           Q282</f>
        <v>Havlík R.</v>
      </c>
      <c r="M282" s="6"/>
      <c r="N282" s="6"/>
      <c r="P282" s="30">
        <v>1</v>
      </c>
      <c r="Q282" s="30" t="s">
        <v>478</v>
      </c>
      <c r="R282" s="30" t="str">
        <f>Q292</f>
        <v>Bastl P.</v>
      </c>
      <c r="S282" s="30" t="str">
        <f>Q283</f>
        <v>Havlík V.</v>
      </c>
      <c r="T282" s="30" t="str">
        <f>Q288</f>
        <v>Novák B.</v>
      </c>
    </row>
    <row r="283" spans="1:20" x14ac:dyDescent="0.2">
      <c r="A283" s="200" t="s">
        <v>355</v>
      </c>
      <c r="B283" s="200" t="s">
        <v>1030</v>
      </c>
      <c r="C283" s="299">
        <v>0.12847222222222224</v>
      </c>
      <c r="D283" s="230" t="s">
        <v>495</v>
      </c>
      <c r="E283" s="230"/>
      <c r="F283" s="230"/>
      <c r="G283" s="230"/>
      <c r="H283" s="230"/>
      <c r="I283" s="230"/>
      <c r="K283" s="10" t="str">
        <f>Q283</f>
        <v>Havlík V.</v>
      </c>
      <c r="L283" s="10" t="str">
        <f>Q284</f>
        <v>Zamazal</v>
      </c>
      <c r="M283" s="10" t="str">
        <f>Q285</f>
        <v>Habr J.</v>
      </c>
      <c r="N283" s="10" t="str">
        <f>Q286</f>
        <v>Novák V.</v>
      </c>
      <c r="P283" s="30">
        <v>2</v>
      </c>
      <c r="Q283" s="30" t="s">
        <v>658</v>
      </c>
      <c r="R283" s="30" t="str">
        <f>Q293</f>
        <v>Bastl V.</v>
      </c>
      <c r="S283" s="30">
        <v>0</v>
      </c>
      <c r="T283" s="30" t="str">
        <f>Q284</f>
        <v>Zamazal</v>
      </c>
    </row>
    <row r="284" spans="1:20" x14ac:dyDescent="0.2">
      <c r="A284" s="200" t="s">
        <v>357</v>
      </c>
      <c r="B284" s="200" t="s">
        <v>1031</v>
      </c>
      <c r="C284" s="299">
        <v>0.25138888888888888</v>
      </c>
      <c r="D284" s="230" t="s">
        <v>1028</v>
      </c>
      <c r="E284" s="230"/>
      <c r="F284" s="230"/>
      <c r="G284" s="230"/>
      <c r="H284" s="230"/>
      <c r="I284" s="230"/>
      <c r="K284" s="10" t="str">
        <f>Q287</f>
        <v>Chvátal T.</v>
      </c>
      <c r="L284" s="10" t="str">
        <f>Q288</f>
        <v>Novák B.</v>
      </c>
      <c r="M284" s="10" t="str">
        <f>Q289</f>
        <v>Kelbler</v>
      </c>
      <c r="N284" s="10" t="str">
        <f>Q290</f>
        <v>Švarc</v>
      </c>
      <c r="O284" s="103"/>
      <c r="P284" s="30">
        <v>3</v>
      </c>
      <c r="Q284" s="30" t="s">
        <v>677</v>
      </c>
    </row>
    <row r="285" spans="1:20" x14ac:dyDescent="0.2">
      <c r="A285" s="762" t="s">
        <v>358</v>
      </c>
      <c r="B285" s="762" t="s">
        <v>206</v>
      </c>
      <c r="C285" s="767">
        <v>8.4027777777777771E-2</v>
      </c>
      <c r="D285" s="764" t="s">
        <v>495</v>
      </c>
      <c r="E285" s="230"/>
      <c r="F285" s="230"/>
      <c r="G285" s="230"/>
      <c r="H285" s="230"/>
      <c r="I285" s="230"/>
      <c r="K285" s="10"/>
      <c r="L285" s="10" t="str">
        <f>Q291</f>
        <v>Pokorný</v>
      </c>
      <c r="M285" s="10" t="str">
        <f>Q292</f>
        <v>Bastl P.</v>
      </c>
      <c r="N285" s="131"/>
      <c r="O285" s="104"/>
      <c r="P285" s="30">
        <v>4</v>
      </c>
      <c r="Q285" s="30" t="s">
        <v>678</v>
      </c>
    </row>
    <row r="286" spans="1:20" x14ac:dyDescent="0.2">
      <c r="A286" s="200" t="s">
        <v>359</v>
      </c>
      <c r="B286" s="200" t="s">
        <v>1032</v>
      </c>
      <c r="C286" s="299">
        <v>1.3888888888888889E-3</v>
      </c>
      <c r="D286" s="230" t="s">
        <v>1028</v>
      </c>
      <c r="E286" s="230"/>
      <c r="F286" s="230"/>
      <c r="G286" s="230"/>
      <c r="H286" s="230"/>
      <c r="I286" s="230"/>
      <c r="O286" s="104"/>
      <c r="P286" s="30">
        <v>5</v>
      </c>
      <c r="Q286" s="30" t="s">
        <v>660</v>
      </c>
    </row>
    <row r="287" spans="1:20" x14ac:dyDescent="0.2">
      <c r="A287" s="200" t="s">
        <v>361</v>
      </c>
      <c r="B287" s="200" t="s">
        <v>1033</v>
      </c>
      <c r="C287" s="299">
        <v>8.6111111111111124E-2</v>
      </c>
      <c r="D287" s="230" t="s">
        <v>1028</v>
      </c>
      <c r="E287" s="230"/>
      <c r="F287" s="230"/>
      <c r="G287" s="230"/>
      <c r="H287" s="230"/>
      <c r="I287" s="230"/>
      <c r="K287" s="16" t="s">
        <v>67</v>
      </c>
      <c r="L287" s="31" t="s">
        <v>61</v>
      </c>
      <c r="M287" s="6" t="s">
        <v>37</v>
      </c>
      <c r="P287" s="30">
        <v>6</v>
      </c>
      <c r="Q287" s="30" t="s">
        <v>712</v>
      </c>
    </row>
    <row r="288" spans="1:20" x14ac:dyDescent="0.2">
      <c r="A288" s="200"/>
      <c r="B288" s="200"/>
      <c r="C288" s="232"/>
      <c r="D288" s="230"/>
      <c r="E288" s="230"/>
      <c r="F288" s="230"/>
      <c r="G288" s="230"/>
      <c r="H288" s="230"/>
      <c r="I288" s="230"/>
      <c r="K288" s="43" t="s">
        <v>555</v>
      </c>
      <c r="L288" s="30" t="str">
        <f>R293</f>
        <v>Pokorný</v>
      </c>
      <c r="M288" s="86" t="str">
        <f>Q293</f>
        <v>Bastl V.</v>
      </c>
      <c r="P288" s="30">
        <v>7</v>
      </c>
      <c r="Q288" s="30" t="s">
        <v>692</v>
      </c>
    </row>
    <row r="289" spans="1:31" ht="12" thickBot="1" x14ac:dyDescent="0.25">
      <c r="A289" s="322"/>
      <c r="B289" s="322" t="s">
        <v>60</v>
      </c>
      <c r="C289" s="323" t="s">
        <v>54</v>
      </c>
      <c r="D289" s="323" t="s">
        <v>50</v>
      </c>
      <c r="E289" s="323" t="s">
        <v>51</v>
      </c>
      <c r="F289" s="323" t="s">
        <v>52</v>
      </c>
      <c r="G289" s="323" t="s">
        <v>55</v>
      </c>
      <c r="H289" s="323" t="s">
        <v>56</v>
      </c>
      <c r="I289" s="323" t="s">
        <v>53</v>
      </c>
      <c r="K289" s="43" t="s">
        <v>176</v>
      </c>
      <c r="L289" s="30" t="str">
        <f>R294</f>
        <v>Bastl P.</v>
      </c>
      <c r="M289" s="86" t="str">
        <f>Q294</f>
        <v>Habr V.</v>
      </c>
      <c r="P289" s="30">
        <v>8</v>
      </c>
      <c r="Q289" s="30" t="s">
        <v>663</v>
      </c>
    </row>
    <row r="290" spans="1:31" ht="12" thickTop="1" x14ac:dyDescent="0.2">
      <c r="A290" s="276" t="s">
        <v>70</v>
      </c>
      <c r="B290" s="240" t="s">
        <v>675</v>
      </c>
      <c r="C290" s="276">
        <v>13</v>
      </c>
      <c r="D290" s="276">
        <v>8</v>
      </c>
      <c r="E290" s="276">
        <v>2</v>
      </c>
      <c r="F290" s="276">
        <v>3</v>
      </c>
      <c r="G290" s="796" t="s">
        <v>1034</v>
      </c>
      <c r="H290" s="276">
        <v>26</v>
      </c>
      <c r="I290" s="276">
        <v>11</v>
      </c>
      <c r="K290" s="43" t="s">
        <v>189</v>
      </c>
      <c r="L290" s="30" t="str">
        <f>R295</f>
        <v>Novák B.</v>
      </c>
      <c r="M290" s="86" t="str">
        <f>Q295</f>
        <v>Urbánek</v>
      </c>
      <c r="P290" s="30">
        <v>9</v>
      </c>
      <c r="Q290" s="30" t="s">
        <v>662</v>
      </c>
    </row>
    <row r="291" spans="1:31" x14ac:dyDescent="0.2">
      <c r="A291" s="242" t="s">
        <v>71</v>
      </c>
      <c r="B291" s="241" t="s">
        <v>446</v>
      </c>
      <c r="C291" s="242">
        <v>13</v>
      </c>
      <c r="D291" s="242">
        <v>8</v>
      </c>
      <c r="E291" s="242">
        <v>2</v>
      </c>
      <c r="F291" s="242">
        <v>3</v>
      </c>
      <c r="G291" s="742" t="s">
        <v>1035</v>
      </c>
      <c r="H291" s="242">
        <v>26</v>
      </c>
      <c r="I291" s="242">
        <v>5</v>
      </c>
      <c r="L291" s="6"/>
      <c r="M291" s="86"/>
      <c r="N291" s="110"/>
      <c r="P291" s="30">
        <v>10</v>
      </c>
      <c r="Q291" s="30" t="s">
        <v>666</v>
      </c>
    </row>
    <row r="292" spans="1:31" x14ac:dyDescent="0.2">
      <c r="A292" s="242" t="s">
        <v>72</v>
      </c>
      <c r="B292" s="241" t="s">
        <v>439</v>
      </c>
      <c r="C292" s="242">
        <v>13</v>
      </c>
      <c r="D292" s="242">
        <v>8</v>
      </c>
      <c r="E292" s="242">
        <v>2</v>
      </c>
      <c r="F292" s="242">
        <v>3</v>
      </c>
      <c r="G292" s="742" t="s">
        <v>592</v>
      </c>
      <c r="H292" s="242">
        <v>26</v>
      </c>
      <c r="I292" s="242">
        <v>8</v>
      </c>
      <c r="K292" s="16" t="s">
        <v>65</v>
      </c>
      <c r="L292" s="31" t="s">
        <v>0</v>
      </c>
      <c r="M292" s="229" t="s">
        <v>22</v>
      </c>
      <c r="N292" s="110"/>
      <c r="P292" s="30">
        <v>11</v>
      </c>
      <c r="Q292" s="30" t="s">
        <v>667</v>
      </c>
    </row>
    <row r="293" spans="1:31" x14ac:dyDescent="0.2">
      <c r="A293" s="242" t="s">
        <v>75</v>
      </c>
      <c r="B293" s="241" t="s">
        <v>161</v>
      </c>
      <c r="C293" s="242">
        <v>13</v>
      </c>
      <c r="D293" s="242">
        <v>7</v>
      </c>
      <c r="E293" s="242">
        <v>4</v>
      </c>
      <c r="F293" s="242">
        <v>2</v>
      </c>
      <c r="G293" s="742" t="s">
        <v>1036</v>
      </c>
      <c r="H293" s="242">
        <v>25</v>
      </c>
      <c r="I293" s="242">
        <v>4</v>
      </c>
      <c r="K293" s="10" t="s">
        <v>682</v>
      </c>
      <c r="L293" s="156" t="str">
        <f>R282</f>
        <v>Bastl P.</v>
      </c>
      <c r="M293" s="157" t="str">
        <f>S282</f>
        <v>Havlík V.</v>
      </c>
      <c r="N293" s="6"/>
      <c r="P293" s="30">
        <v>12</v>
      </c>
      <c r="Q293" s="30" t="s">
        <v>661</v>
      </c>
      <c r="R293" s="30" t="str">
        <f>Q291</f>
        <v>Pokorný</v>
      </c>
    </row>
    <row r="294" spans="1:31" x14ac:dyDescent="0.2">
      <c r="A294" s="242" t="s">
        <v>76</v>
      </c>
      <c r="B294" s="241" t="s">
        <v>442</v>
      </c>
      <c r="C294" s="242">
        <v>13</v>
      </c>
      <c r="D294" s="242">
        <v>7</v>
      </c>
      <c r="E294" s="242">
        <v>3</v>
      </c>
      <c r="F294" s="242">
        <v>3</v>
      </c>
      <c r="G294" s="742" t="s">
        <v>726</v>
      </c>
      <c r="H294" s="242">
        <v>24</v>
      </c>
      <c r="I294" s="242">
        <v>6</v>
      </c>
      <c r="K294" s="10" t="s">
        <v>197</v>
      </c>
      <c r="L294" s="156" t="str">
        <f>R283</f>
        <v>Bastl V.</v>
      </c>
      <c r="M294" s="157">
        <f>S283</f>
        <v>0</v>
      </c>
      <c r="N294" s="110"/>
      <c r="P294" s="30">
        <v>13</v>
      </c>
      <c r="Q294" s="30" t="s">
        <v>685</v>
      </c>
      <c r="R294" s="30" t="str">
        <f>Q292</f>
        <v>Bastl P.</v>
      </c>
    </row>
    <row r="295" spans="1:31" x14ac:dyDescent="0.2">
      <c r="A295" s="242" t="s">
        <v>77</v>
      </c>
      <c r="B295" s="241" t="s">
        <v>674</v>
      </c>
      <c r="C295" s="242">
        <v>13</v>
      </c>
      <c r="D295" s="242">
        <v>5</v>
      </c>
      <c r="E295" s="242">
        <v>5</v>
      </c>
      <c r="F295" s="242">
        <v>3</v>
      </c>
      <c r="G295" s="742" t="s">
        <v>1037</v>
      </c>
      <c r="H295" s="242">
        <v>20</v>
      </c>
      <c r="I295" s="242">
        <v>2</v>
      </c>
      <c r="K295" s="10"/>
      <c r="L295" s="156"/>
      <c r="M295" s="157"/>
      <c r="N295" s="6"/>
      <c r="P295" s="30">
        <v>14</v>
      </c>
      <c r="Q295" s="30" t="s">
        <v>680</v>
      </c>
      <c r="R295" s="30" t="str">
        <f>Q288</f>
        <v>Novák B.</v>
      </c>
    </row>
    <row r="296" spans="1:31" x14ac:dyDescent="0.2">
      <c r="A296" s="806" t="s">
        <v>78</v>
      </c>
      <c r="B296" s="807" t="s">
        <v>143</v>
      </c>
      <c r="C296" s="806">
        <v>13</v>
      </c>
      <c r="D296" s="806">
        <v>6</v>
      </c>
      <c r="E296" s="806">
        <v>2</v>
      </c>
      <c r="F296" s="806">
        <v>5</v>
      </c>
      <c r="G296" s="808" t="s">
        <v>499</v>
      </c>
      <c r="H296" s="806">
        <v>20</v>
      </c>
      <c r="I296" s="806">
        <v>-4</v>
      </c>
      <c r="K296" s="10"/>
      <c r="L296" s="156"/>
      <c r="M296" s="157"/>
      <c r="N296" s="100"/>
      <c r="P296" s="30">
        <v>15</v>
      </c>
    </row>
    <row r="297" spans="1:31" x14ac:dyDescent="0.2">
      <c r="A297" s="242" t="s">
        <v>79</v>
      </c>
      <c r="B297" s="241" t="s">
        <v>443</v>
      </c>
      <c r="C297" s="242">
        <v>13</v>
      </c>
      <c r="D297" s="242">
        <v>5</v>
      </c>
      <c r="E297" s="242">
        <v>2</v>
      </c>
      <c r="F297" s="242">
        <v>6</v>
      </c>
      <c r="G297" s="742" t="s">
        <v>1038</v>
      </c>
      <c r="H297" s="242">
        <v>17</v>
      </c>
      <c r="I297" s="242">
        <v>-1</v>
      </c>
      <c r="N297" s="6"/>
    </row>
    <row r="298" spans="1:31" x14ac:dyDescent="0.2">
      <c r="A298" s="242" t="s">
        <v>80</v>
      </c>
      <c r="B298" s="241" t="s">
        <v>141</v>
      </c>
      <c r="C298" s="242">
        <v>13</v>
      </c>
      <c r="D298" s="242">
        <v>4</v>
      </c>
      <c r="E298" s="242">
        <v>2</v>
      </c>
      <c r="F298" s="242">
        <v>7</v>
      </c>
      <c r="G298" s="742" t="s">
        <v>499</v>
      </c>
      <c r="H298" s="242">
        <v>14</v>
      </c>
      <c r="I298" s="242">
        <v>-7</v>
      </c>
      <c r="K298" s="265" t="s">
        <v>66</v>
      </c>
      <c r="L298" s="129" t="s">
        <v>59</v>
      </c>
      <c r="M298" s="130" t="s">
        <v>49</v>
      </c>
    </row>
    <row r="299" spans="1:31" x14ac:dyDescent="0.2">
      <c r="A299" s="242" t="s">
        <v>81</v>
      </c>
      <c r="B299" s="241" t="s">
        <v>440</v>
      </c>
      <c r="C299" s="242">
        <v>13</v>
      </c>
      <c r="D299" s="242">
        <v>3</v>
      </c>
      <c r="E299" s="242">
        <v>4</v>
      </c>
      <c r="F299" s="242">
        <v>6</v>
      </c>
      <c r="G299" s="742" t="s">
        <v>1039</v>
      </c>
      <c r="H299" s="242">
        <v>13</v>
      </c>
      <c r="I299" s="242">
        <v>-5</v>
      </c>
      <c r="K299" s="10" t="s">
        <v>175</v>
      </c>
      <c r="L299" s="6" t="str">
        <f>T282</f>
        <v>Novák B.</v>
      </c>
      <c r="M299" s="6"/>
      <c r="N299" s="86"/>
    </row>
    <row r="300" spans="1:31" x14ac:dyDescent="0.2">
      <c r="A300" s="242" t="s">
        <v>82</v>
      </c>
      <c r="B300" s="241" t="s">
        <v>145</v>
      </c>
      <c r="C300" s="242">
        <v>13</v>
      </c>
      <c r="D300" s="242">
        <v>3</v>
      </c>
      <c r="E300" s="242">
        <v>3</v>
      </c>
      <c r="F300" s="242">
        <v>7</v>
      </c>
      <c r="G300" s="742" t="s">
        <v>1040</v>
      </c>
      <c r="H300" s="242">
        <v>12</v>
      </c>
      <c r="I300" s="242">
        <v>-6</v>
      </c>
      <c r="K300" s="43" t="s">
        <v>996</v>
      </c>
      <c r="L300" s="6" t="str">
        <f>T283</f>
        <v>Zamazal</v>
      </c>
      <c r="M300" s="10"/>
      <c r="N300" s="86"/>
    </row>
    <row r="301" spans="1:31" x14ac:dyDescent="0.2">
      <c r="A301" s="242" t="s">
        <v>83</v>
      </c>
      <c r="B301" s="241" t="s">
        <v>142</v>
      </c>
      <c r="C301" s="242">
        <v>13</v>
      </c>
      <c r="D301" s="242">
        <v>3</v>
      </c>
      <c r="E301" s="242">
        <v>3</v>
      </c>
      <c r="F301" s="242">
        <v>7</v>
      </c>
      <c r="G301" s="742" t="s">
        <v>1041</v>
      </c>
      <c r="H301" s="242">
        <v>12</v>
      </c>
      <c r="I301" s="242">
        <v>-9</v>
      </c>
      <c r="L301" s="6"/>
      <c r="M301" s="10"/>
      <c r="N301" s="86"/>
    </row>
    <row r="302" spans="1:31" x14ac:dyDescent="0.2">
      <c r="A302" s="242" t="s">
        <v>84</v>
      </c>
      <c r="B302" s="241" t="s">
        <v>447</v>
      </c>
      <c r="C302" s="242">
        <v>13</v>
      </c>
      <c r="D302" s="242">
        <v>2</v>
      </c>
      <c r="E302" s="242">
        <v>3</v>
      </c>
      <c r="F302" s="242">
        <v>8</v>
      </c>
      <c r="G302" s="742" t="s">
        <v>1042</v>
      </c>
      <c r="H302" s="242">
        <v>9</v>
      </c>
      <c r="I302" s="242">
        <v>-12</v>
      </c>
      <c r="L302" s="6"/>
      <c r="M302" s="10"/>
      <c r="N302" s="86"/>
    </row>
    <row r="303" spans="1:31" x14ac:dyDescent="0.2">
      <c r="A303" s="242" t="s">
        <v>85</v>
      </c>
      <c r="B303" s="241" t="s">
        <v>477</v>
      </c>
      <c r="C303" s="464">
        <v>13</v>
      </c>
      <c r="D303" s="464">
        <v>1</v>
      </c>
      <c r="E303" s="464">
        <v>5</v>
      </c>
      <c r="F303" s="464">
        <v>7</v>
      </c>
      <c r="G303" s="797" t="s">
        <v>1043</v>
      </c>
      <c r="H303" s="464">
        <v>8</v>
      </c>
      <c r="I303" s="464">
        <v>-13</v>
      </c>
      <c r="M303" s="10"/>
      <c r="N303" s="86"/>
    </row>
    <row r="304" spans="1:31" s="88" customFormat="1" x14ac:dyDescent="0.2">
      <c r="A304" s="231"/>
      <c r="B304" s="765" t="s">
        <v>981</v>
      </c>
      <c r="C304" s="298"/>
      <c r="D304" s="231"/>
      <c r="E304" s="231"/>
      <c r="F304" s="231"/>
      <c r="G304" s="231"/>
      <c r="H304" s="231"/>
      <c r="I304" s="231"/>
      <c r="J304" s="155"/>
      <c r="K304" s="111" t="s">
        <v>68</v>
      </c>
      <c r="L304" s="45"/>
      <c r="M304" s="45"/>
      <c r="N304" s="45"/>
      <c r="P304" s="30"/>
      <c r="Q304" s="30"/>
      <c r="R304" s="30"/>
      <c r="S304" s="30"/>
      <c r="V304" s="305"/>
      <c r="W304" s="305"/>
      <c r="X304" s="305"/>
      <c r="Y304" s="305"/>
      <c r="Z304" s="305"/>
      <c r="AA304" s="305"/>
      <c r="AB304" s="305"/>
      <c r="AC304" s="305"/>
      <c r="AD304" s="305"/>
      <c r="AE304" s="305"/>
    </row>
    <row r="305" spans="1:31" s="88" customFormat="1" x14ac:dyDescent="0.2">
      <c r="A305" s="198" t="s">
        <v>510</v>
      </c>
      <c r="B305" s="231" t="s">
        <v>1047</v>
      </c>
      <c r="C305" s="549">
        <v>0.125</v>
      </c>
      <c r="D305" s="231"/>
      <c r="E305" s="231"/>
      <c r="F305" s="231"/>
      <c r="G305" s="231"/>
      <c r="H305" s="231"/>
      <c r="I305" s="231"/>
      <c r="J305" s="155"/>
      <c r="K305" s="121"/>
      <c r="L305" s="255" t="str">
        <f xml:space="preserve">           Q305</f>
        <v>Havlík R.</v>
      </c>
      <c r="M305" s="45"/>
      <c r="N305" s="45"/>
      <c r="P305" s="30">
        <v>1</v>
      </c>
      <c r="Q305" s="30" t="s">
        <v>478</v>
      </c>
      <c r="R305" s="30" t="s">
        <v>662</v>
      </c>
      <c r="S305" s="30" t="s">
        <v>1073</v>
      </c>
      <c r="T305" s="88" t="str">
        <f>Q311</f>
        <v>Novák B.</v>
      </c>
      <c r="V305" s="305"/>
      <c r="W305" s="305"/>
      <c r="X305" s="305"/>
      <c r="Y305" s="305"/>
      <c r="Z305" s="305"/>
      <c r="AA305" s="305"/>
      <c r="AB305" s="305"/>
      <c r="AC305" s="305"/>
      <c r="AD305" s="305"/>
      <c r="AE305" s="305"/>
    </row>
    <row r="306" spans="1:31" s="88" customFormat="1" x14ac:dyDescent="0.2">
      <c r="A306" s="198" t="s">
        <v>511</v>
      </c>
      <c r="B306" s="198" t="s">
        <v>1048</v>
      </c>
      <c r="C306" s="199">
        <v>8.3333333333333329E-2</v>
      </c>
      <c r="D306" s="231"/>
      <c r="E306" s="231"/>
      <c r="F306" s="231"/>
      <c r="G306" s="231"/>
      <c r="H306" s="231"/>
      <c r="I306" s="231"/>
      <c r="J306" s="155"/>
      <c r="K306" s="121" t="str">
        <f>Q306</f>
        <v>Havlík V.</v>
      </c>
      <c r="L306" s="121" t="str">
        <f>Q307</f>
        <v>Zamazal</v>
      </c>
      <c r="M306" s="121" t="str">
        <f>Q308</f>
        <v>Habr J.</v>
      </c>
      <c r="N306" s="121" t="str">
        <f>Q309</f>
        <v>Novák V.</v>
      </c>
      <c r="O306" s="104"/>
      <c r="P306" s="30">
        <v>2</v>
      </c>
      <c r="Q306" s="30" t="s">
        <v>658</v>
      </c>
      <c r="R306" s="30" t="str">
        <f>Q308</f>
        <v>Habr J.</v>
      </c>
      <c r="S306" s="30" t="str">
        <f>Q316</f>
        <v>Habr V.</v>
      </c>
      <c r="T306" s="88" t="str">
        <f>Q306</f>
        <v>Havlík V.</v>
      </c>
      <c r="V306" s="305"/>
      <c r="W306" s="305"/>
      <c r="X306" s="305"/>
      <c r="Y306" s="305"/>
      <c r="Z306" s="305"/>
      <c r="AA306" s="305"/>
      <c r="AB306" s="305"/>
      <c r="AC306" s="305"/>
      <c r="AD306" s="305"/>
      <c r="AE306" s="305"/>
    </row>
    <row r="307" spans="1:31" s="88" customFormat="1" x14ac:dyDescent="0.2">
      <c r="A307" s="198" t="s">
        <v>387</v>
      </c>
      <c r="B307" s="198" t="s">
        <v>1049</v>
      </c>
      <c r="C307" s="199">
        <v>0</v>
      </c>
      <c r="D307" s="231"/>
      <c r="E307" s="231"/>
      <c r="F307" s="231"/>
      <c r="G307" s="231"/>
      <c r="H307" s="231"/>
      <c r="I307" s="231"/>
      <c r="J307" s="155"/>
      <c r="K307" s="121" t="str">
        <f>Q310</f>
        <v>Pokorný</v>
      </c>
      <c r="L307" s="121" t="str">
        <f>Q311</f>
        <v>Novák B.</v>
      </c>
      <c r="M307" s="121" t="str">
        <f>Q313</f>
        <v>Švarc</v>
      </c>
      <c r="N307" s="121" t="str">
        <f>Q312</f>
        <v>Kelbler</v>
      </c>
      <c r="O307" s="104"/>
      <c r="P307" s="30">
        <v>3</v>
      </c>
      <c r="Q307" s="30" t="s">
        <v>677</v>
      </c>
      <c r="R307" s="30"/>
      <c r="S307" s="30"/>
      <c r="V307" s="305"/>
      <c r="W307" s="305"/>
      <c r="X307" s="305"/>
      <c r="Y307" s="305"/>
      <c r="Z307" s="305"/>
      <c r="AA307" s="305"/>
      <c r="AB307" s="305"/>
      <c r="AC307" s="305"/>
      <c r="AD307" s="305"/>
      <c r="AE307" s="305"/>
    </row>
    <row r="308" spans="1:31" s="88" customFormat="1" x14ac:dyDescent="0.2">
      <c r="A308" s="198" t="s">
        <v>512</v>
      </c>
      <c r="B308" s="198" t="s">
        <v>431</v>
      </c>
      <c r="C308" s="199">
        <v>0.12638888888888888</v>
      </c>
      <c r="D308" s="231"/>
      <c r="E308" s="231"/>
      <c r="F308" s="231"/>
      <c r="G308" s="231"/>
      <c r="H308" s="231"/>
      <c r="I308" s="231"/>
      <c r="J308" s="155"/>
      <c r="K308" s="121"/>
      <c r="L308" s="121" t="str">
        <f>Q314</f>
        <v>Bastl V.</v>
      </c>
      <c r="M308" s="121" t="str">
        <f>Q315</f>
        <v>Bastl P.</v>
      </c>
      <c r="N308" s="132"/>
      <c r="O308" s="104"/>
      <c r="P308" s="30">
        <v>4</v>
      </c>
      <c r="Q308" s="30" t="s">
        <v>678</v>
      </c>
      <c r="R308" s="30"/>
      <c r="S308" s="30"/>
      <c r="V308" s="305"/>
      <c r="W308" s="305"/>
      <c r="X308" s="305"/>
      <c r="Y308" s="305"/>
      <c r="Z308" s="305"/>
      <c r="AA308" s="305"/>
      <c r="AB308" s="305"/>
      <c r="AC308" s="305"/>
      <c r="AD308" s="305"/>
      <c r="AE308" s="305"/>
    </row>
    <row r="309" spans="1:31" s="88" customFormat="1" x14ac:dyDescent="0.2">
      <c r="A309" s="198" t="s">
        <v>513</v>
      </c>
      <c r="B309" s="198" t="s">
        <v>1050</v>
      </c>
      <c r="C309" s="199">
        <v>0.12569444444444444</v>
      </c>
      <c r="D309" s="231"/>
      <c r="E309" s="231"/>
      <c r="F309" s="231"/>
      <c r="G309" s="231"/>
      <c r="H309" s="231"/>
      <c r="I309" s="231"/>
      <c r="J309" s="155"/>
      <c r="K309" s="121"/>
      <c r="L309" s="45"/>
      <c r="M309" s="45"/>
      <c r="N309" s="45"/>
      <c r="P309" s="30">
        <v>5</v>
      </c>
      <c r="Q309" s="30" t="s">
        <v>660</v>
      </c>
      <c r="R309" s="30"/>
      <c r="S309" s="30"/>
      <c r="V309" s="305"/>
      <c r="W309" s="305"/>
      <c r="X309" s="305"/>
      <c r="Y309" s="305"/>
      <c r="Z309" s="305"/>
      <c r="AA309" s="305"/>
      <c r="AB309" s="305"/>
      <c r="AC309" s="305"/>
      <c r="AD309" s="305"/>
      <c r="AE309" s="305"/>
    </row>
    <row r="310" spans="1:31" s="88" customFormat="1" ht="12.75" x14ac:dyDescent="0.2">
      <c r="A310" s="198" t="s">
        <v>514</v>
      </c>
      <c r="B310" s="198" t="s">
        <v>1051</v>
      </c>
      <c r="C310" s="199">
        <v>0.1673611111111111</v>
      </c>
      <c r="D310" s="231"/>
      <c r="E310" s="465"/>
      <c r="F310" s="465"/>
      <c r="G310" s="465"/>
      <c r="H310" s="465"/>
      <c r="I310" s="465"/>
      <c r="J310" s="155"/>
      <c r="K310" s="111" t="s">
        <v>67</v>
      </c>
      <c r="L310" s="47" t="s">
        <v>61</v>
      </c>
      <c r="M310" s="45" t="s">
        <v>37</v>
      </c>
      <c r="N310" s="45"/>
      <c r="P310" s="30">
        <v>6</v>
      </c>
      <c r="Q310" s="30" t="s">
        <v>666</v>
      </c>
      <c r="R310" s="30"/>
      <c r="S310" s="30"/>
      <c r="V310" s="305"/>
      <c r="W310" s="305"/>
      <c r="X310" s="305"/>
      <c r="Y310" s="305"/>
      <c r="Z310" s="305"/>
      <c r="AA310" s="305"/>
      <c r="AB310" s="305"/>
      <c r="AC310" s="305"/>
      <c r="AD310" s="305"/>
      <c r="AE310" s="305"/>
    </row>
    <row r="311" spans="1:31" s="88" customFormat="1" ht="12.75" x14ac:dyDescent="0.2">
      <c r="A311" s="198" t="s">
        <v>515</v>
      </c>
      <c r="B311" s="198" t="s">
        <v>1052</v>
      </c>
      <c r="C311" s="199">
        <v>8.4722222222222213E-2</v>
      </c>
      <c r="D311" s="231"/>
      <c r="E311" s="465"/>
      <c r="F311" s="465"/>
      <c r="G311" s="465"/>
      <c r="H311" s="465"/>
      <c r="I311" s="465"/>
      <c r="J311" s="155"/>
      <c r="K311" s="121" t="s">
        <v>670</v>
      </c>
      <c r="L311" s="45" t="str">
        <f>R316</f>
        <v>Bastl P.</v>
      </c>
      <c r="M311" s="122" t="str">
        <f>Q316</f>
        <v>Habr V.</v>
      </c>
      <c r="N311" s="45"/>
      <c r="P311" s="30">
        <v>7</v>
      </c>
      <c r="Q311" s="30" t="s">
        <v>692</v>
      </c>
      <c r="R311" s="30"/>
      <c r="S311" s="30"/>
      <c r="V311" s="305"/>
      <c r="W311" s="305"/>
      <c r="X311" s="305"/>
      <c r="Y311" s="305"/>
      <c r="Z311" s="305"/>
      <c r="AA311" s="305"/>
      <c r="AB311" s="305"/>
      <c r="AC311" s="305"/>
      <c r="AD311" s="305"/>
      <c r="AE311" s="305"/>
    </row>
    <row r="312" spans="1:31" s="88" customFormat="1" ht="12" thickBot="1" x14ac:dyDescent="0.25">
      <c r="A312" s="237" t="s">
        <v>64</v>
      </c>
      <c r="B312" s="237" t="s">
        <v>496</v>
      </c>
      <c r="C312" s="293" t="s">
        <v>54</v>
      </c>
      <c r="D312" s="293" t="s">
        <v>50</v>
      </c>
      <c r="E312" s="293" t="s">
        <v>51</v>
      </c>
      <c r="F312" s="293" t="s">
        <v>52</v>
      </c>
      <c r="G312" s="293" t="s">
        <v>55</v>
      </c>
      <c r="H312" s="293" t="s">
        <v>56</v>
      </c>
      <c r="I312" s="293" t="s">
        <v>53</v>
      </c>
      <c r="J312" s="155"/>
      <c r="K312" s="121" t="s">
        <v>189</v>
      </c>
      <c r="L312" s="45" t="str">
        <f>R317</f>
        <v>Zamazal</v>
      </c>
      <c r="M312" s="122" t="str">
        <f>Q317</f>
        <v>Habr S.</v>
      </c>
      <c r="N312" s="45"/>
      <c r="P312" s="30">
        <v>8</v>
      </c>
      <c r="Q312" s="30" t="s">
        <v>663</v>
      </c>
      <c r="R312" s="30"/>
      <c r="S312" s="30"/>
      <c r="V312" s="305"/>
      <c r="W312" s="305"/>
      <c r="X312" s="305"/>
      <c r="Y312" s="305"/>
      <c r="Z312" s="305"/>
      <c r="AA312" s="305"/>
      <c r="AB312" s="305"/>
      <c r="AC312" s="305"/>
      <c r="AD312" s="305"/>
      <c r="AE312" s="305"/>
    </row>
    <row r="313" spans="1:31" s="88" customFormat="1" ht="12" thickTop="1" x14ac:dyDescent="0.2">
      <c r="A313" s="239">
        <v>1</v>
      </c>
      <c r="B313" s="238" t="s">
        <v>675</v>
      </c>
      <c r="C313" s="239">
        <v>14</v>
      </c>
      <c r="D313" s="239">
        <v>8</v>
      </c>
      <c r="E313" s="239">
        <v>3</v>
      </c>
      <c r="F313" s="239">
        <v>3</v>
      </c>
      <c r="G313" s="792" t="s">
        <v>1053</v>
      </c>
      <c r="H313" s="239">
        <v>27</v>
      </c>
      <c r="I313" s="239">
        <v>9</v>
      </c>
      <c r="J313" s="155"/>
      <c r="K313" s="121" t="s">
        <v>188</v>
      </c>
      <c r="L313" s="45" t="str">
        <f>R318</f>
        <v>Habr J.</v>
      </c>
      <c r="M313" s="122" t="str">
        <f>Q318</f>
        <v>Mašát</v>
      </c>
      <c r="N313" s="45"/>
      <c r="P313" s="30">
        <v>9</v>
      </c>
      <c r="Q313" s="30" t="s">
        <v>662</v>
      </c>
      <c r="R313" s="30"/>
      <c r="S313" s="30"/>
      <c r="V313" s="305"/>
      <c r="W313" s="305"/>
      <c r="X313" s="305"/>
      <c r="Y313" s="305"/>
      <c r="Z313" s="305"/>
      <c r="AA313" s="305"/>
      <c r="AB313" s="305"/>
      <c r="AC313" s="305"/>
      <c r="AD313" s="305"/>
      <c r="AE313" s="305"/>
    </row>
    <row r="314" spans="1:31" s="88" customFormat="1" x14ac:dyDescent="0.2">
      <c r="A314" s="234">
        <v>2</v>
      </c>
      <c r="B314" s="233" t="s">
        <v>439</v>
      </c>
      <c r="C314" s="234">
        <v>14</v>
      </c>
      <c r="D314" s="234">
        <v>8</v>
      </c>
      <c r="E314" s="234">
        <v>3</v>
      </c>
      <c r="F314" s="234">
        <v>3</v>
      </c>
      <c r="G314" s="793" t="s">
        <v>592</v>
      </c>
      <c r="H314" s="234">
        <v>27</v>
      </c>
      <c r="I314" s="234">
        <v>9</v>
      </c>
      <c r="J314" s="155"/>
      <c r="K314" s="121"/>
      <c r="L314" s="45"/>
      <c r="M314" s="45"/>
      <c r="N314" s="122"/>
      <c r="P314" s="30">
        <v>10</v>
      </c>
      <c r="Q314" s="30" t="s">
        <v>661</v>
      </c>
      <c r="R314" s="30"/>
      <c r="S314" s="30"/>
      <c r="V314" s="305"/>
      <c r="W314" s="305"/>
      <c r="X314" s="305"/>
      <c r="Y314" s="305"/>
      <c r="Z314" s="305"/>
      <c r="AA314" s="305"/>
      <c r="AB314" s="305"/>
      <c r="AC314" s="305"/>
      <c r="AD314" s="305"/>
      <c r="AE314" s="305"/>
    </row>
    <row r="315" spans="1:31" s="88" customFormat="1" x14ac:dyDescent="0.2">
      <c r="A315" s="234">
        <v>3</v>
      </c>
      <c r="B315" s="233" t="s">
        <v>161</v>
      </c>
      <c r="C315" s="234">
        <v>14</v>
      </c>
      <c r="D315" s="234">
        <v>7</v>
      </c>
      <c r="E315" s="234">
        <v>5</v>
      </c>
      <c r="F315" s="234">
        <v>2</v>
      </c>
      <c r="G315" s="793" t="s">
        <v>1054</v>
      </c>
      <c r="H315" s="234">
        <v>26</v>
      </c>
      <c r="I315" s="234">
        <v>5</v>
      </c>
      <c r="J315" s="155"/>
      <c r="K315" s="121" t="s">
        <v>65</v>
      </c>
      <c r="L315" s="45" t="s">
        <v>0</v>
      </c>
      <c r="M315" s="45" t="s">
        <v>22</v>
      </c>
      <c r="N315" s="122"/>
      <c r="P315" s="30">
        <v>11</v>
      </c>
      <c r="Q315" s="30" t="s">
        <v>667</v>
      </c>
      <c r="R315" s="30"/>
      <c r="S315" s="30"/>
      <c r="V315" s="305"/>
      <c r="W315" s="305"/>
      <c r="X315" s="305"/>
      <c r="Y315" s="305"/>
      <c r="Z315" s="305"/>
      <c r="AA315" s="305"/>
      <c r="AB315" s="305"/>
      <c r="AC315" s="305"/>
      <c r="AD315" s="305"/>
      <c r="AE315" s="305"/>
    </row>
    <row r="316" spans="1:31" s="88" customFormat="1" x14ac:dyDescent="0.2">
      <c r="A316" s="234">
        <v>4</v>
      </c>
      <c r="B316" s="233" t="s">
        <v>446</v>
      </c>
      <c r="C316" s="234">
        <v>14</v>
      </c>
      <c r="D316" s="234">
        <v>8</v>
      </c>
      <c r="E316" s="234">
        <v>2</v>
      </c>
      <c r="F316" s="234">
        <v>4</v>
      </c>
      <c r="G316" s="793" t="s">
        <v>1055</v>
      </c>
      <c r="H316" s="234">
        <v>26</v>
      </c>
      <c r="I316" s="234">
        <v>5</v>
      </c>
      <c r="J316" s="155"/>
      <c r="K316" s="123" t="s">
        <v>605</v>
      </c>
      <c r="L316" s="88" t="str">
        <f>R305</f>
        <v>Švarc</v>
      </c>
      <c r="M316" s="93" t="str">
        <f>S305</f>
        <v>Bastl V.;Havlík V.</v>
      </c>
      <c r="N316" s="45"/>
      <c r="P316" s="30">
        <v>12</v>
      </c>
      <c r="Q316" s="30" t="s">
        <v>685</v>
      </c>
      <c r="R316" s="30" t="str">
        <f>Q315</f>
        <v>Bastl P.</v>
      </c>
      <c r="S316" s="30"/>
      <c r="V316" s="305"/>
      <c r="W316" s="305"/>
      <c r="X316" s="305"/>
      <c r="Y316" s="305"/>
      <c r="Z316" s="305"/>
      <c r="AA316" s="305"/>
      <c r="AB316" s="305"/>
      <c r="AC316" s="305"/>
      <c r="AD316" s="305"/>
      <c r="AE316" s="305"/>
    </row>
    <row r="317" spans="1:31" s="88" customFormat="1" x14ac:dyDescent="0.2">
      <c r="A317" s="234">
        <v>5</v>
      </c>
      <c r="B317" s="233" t="s">
        <v>442</v>
      </c>
      <c r="C317" s="234">
        <v>14</v>
      </c>
      <c r="D317" s="234">
        <v>7</v>
      </c>
      <c r="E317" s="234">
        <v>4</v>
      </c>
      <c r="F317" s="234">
        <v>3</v>
      </c>
      <c r="G317" s="793" t="s">
        <v>726</v>
      </c>
      <c r="H317" s="234">
        <v>25</v>
      </c>
      <c r="I317" s="234">
        <v>4</v>
      </c>
      <c r="J317" s="155"/>
      <c r="K317" s="123" t="s">
        <v>185</v>
      </c>
      <c r="L317" s="88" t="str">
        <f>R306</f>
        <v>Habr J.</v>
      </c>
      <c r="M317" s="93" t="str">
        <f>S306</f>
        <v>Habr V.</v>
      </c>
      <c r="N317" s="122"/>
      <c r="P317" s="30">
        <v>13</v>
      </c>
      <c r="Q317" s="30" t="s">
        <v>691</v>
      </c>
      <c r="R317" s="30" t="str">
        <f>Q307</f>
        <v>Zamazal</v>
      </c>
      <c r="S317" s="30"/>
      <c r="V317" s="305"/>
      <c r="W317" s="305"/>
      <c r="X317" s="305"/>
      <c r="Y317" s="305"/>
      <c r="Z317" s="305"/>
      <c r="AA317" s="305"/>
      <c r="AB317" s="305"/>
      <c r="AC317" s="305"/>
      <c r="AD317" s="305"/>
      <c r="AE317" s="305"/>
    </row>
    <row r="318" spans="1:31" s="88" customFormat="1" x14ac:dyDescent="0.2">
      <c r="A318" s="234">
        <v>6</v>
      </c>
      <c r="B318" s="233" t="s">
        <v>674</v>
      </c>
      <c r="C318" s="234">
        <v>14</v>
      </c>
      <c r="D318" s="234">
        <v>6</v>
      </c>
      <c r="E318" s="234">
        <v>5</v>
      </c>
      <c r="F318" s="234">
        <v>3</v>
      </c>
      <c r="G318" s="793" t="s">
        <v>1056</v>
      </c>
      <c r="H318" s="234">
        <v>23</v>
      </c>
      <c r="I318" s="234">
        <v>2</v>
      </c>
      <c r="J318" s="155"/>
      <c r="K318" s="121"/>
      <c r="L318" s="132"/>
      <c r="M318" s="152"/>
      <c r="N318" s="45"/>
      <c r="P318" s="30">
        <v>14</v>
      </c>
      <c r="Q318" s="30" t="s">
        <v>659</v>
      </c>
      <c r="R318" s="30" t="str">
        <f>Q308</f>
        <v>Habr J.</v>
      </c>
      <c r="S318" s="30"/>
      <c r="V318" s="305"/>
      <c r="W318" s="305"/>
      <c r="X318" s="305"/>
      <c r="Y318" s="305"/>
      <c r="Z318" s="305"/>
      <c r="AA318" s="305"/>
      <c r="AB318" s="305"/>
      <c r="AC318" s="305"/>
      <c r="AD318" s="305"/>
      <c r="AE318" s="305"/>
    </row>
    <row r="319" spans="1:31" s="88" customFormat="1" x14ac:dyDescent="0.2">
      <c r="A319" s="852">
        <v>7</v>
      </c>
      <c r="B319" s="853" t="s">
        <v>143</v>
      </c>
      <c r="C319" s="852">
        <v>14</v>
      </c>
      <c r="D319" s="852">
        <v>6</v>
      </c>
      <c r="E319" s="852">
        <v>2</v>
      </c>
      <c r="F319" s="852">
        <v>6</v>
      </c>
      <c r="G319" s="854" t="s">
        <v>1057</v>
      </c>
      <c r="H319" s="852">
        <v>20</v>
      </c>
      <c r="I319" s="852">
        <v>-4</v>
      </c>
      <c r="J319" s="155"/>
      <c r="K319" s="121"/>
      <c r="L319" s="132"/>
      <c r="M319" s="152"/>
      <c r="N319" s="47"/>
      <c r="P319" s="30">
        <v>15</v>
      </c>
      <c r="Q319" s="30"/>
      <c r="R319" s="30"/>
      <c r="S319" s="30"/>
      <c r="V319" s="305"/>
      <c r="W319" s="305"/>
      <c r="X319" s="305"/>
      <c r="Y319" s="305"/>
      <c r="Z319" s="305"/>
      <c r="AA319" s="305"/>
      <c r="AB319" s="305"/>
      <c r="AC319" s="305"/>
      <c r="AD319" s="305"/>
      <c r="AE319" s="305"/>
    </row>
    <row r="320" spans="1:31" s="88" customFormat="1" x14ac:dyDescent="0.2">
      <c r="A320" s="234">
        <v>8</v>
      </c>
      <c r="B320" s="233" t="s">
        <v>443</v>
      </c>
      <c r="C320" s="234">
        <v>14</v>
      </c>
      <c r="D320" s="234">
        <v>6</v>
      </c>
      <c r="E320" s="234">
        <v>2</v>
      </c>
      <c r="F320" s="234">
        <v>6</v>
      </c>
      <c r="G320" s="793" t="s">
        <v>576</v>
      </c>
      <c r="H320" s="234">
        <v>20</v>
      </c>
      <c r="I320" s="234">
        <v>-1</v>
      </c>
      <c r="J320" s="155"/>
      <c r="K320" s="121"/>
      <c r="L320" s="132"/>
      <c r="M320" s="152"/>
      <c r="N320" s="45"/>
      <c r="P320" s="30"/>
      <c r="Q320" s="30"/>
      <c r="R320" s="30"/>
      <c r="S320" s="30"/>
      <c r="V320" s="305"/>
      <c r="W320" s="305"/>
      <c r="X320" s="305"/>
      <c r="Y320" s="305"/>
      <c r="Z320" s="305"/>
      <c r="AA320" s="305"/>
      <c r="AB320" s="305"/>
      <c r="AC320" s="305"/>
      <c r="AD320" s="305"/>
      <c r="AE320" s="305"/>
    </row>
    <row r="321" spans="1:35" s="88" customFormat="1" x14ac:dyDescent="0.2">
      <c r="A321" s="234">
        <v>9</v>
      </c>
      <c r="B321" s="233" t="s">
        <v>141</v>
      </c>
      <c r="C321" s="234">
        <v>14</v>
      </c>
      <c r="D321" s="234">
        <v>5</v>
      </c>
      <c r="E321" s="234">
        <v>2</v>
      </c>
      <c r="F321" s="234">
        <v>7</v>
      </c>
      <c r="G321" s="793" t="s">
        <v>1058</v>
      </c>
      <c r="H321" s="234">
        <v>17</v>
      </c>
      <c r="I321" s="234">
        <v>-7</v>
      </c>
      <c r="J321" s="155"/>
      <c r="K321" s="266" t="s">
        <v>66</v>
      </c>
      <c r="L321" s="256" t="s">
        <v>59</v>
      </c>
      <c r="M321" s="153" t="s">
        <v>49</v>
      </c>
      <c r="N321" s="45"/>
      <c r="P321" s="30"/>
      <c r="Q321" s="30"/>
      <c r="R321" s="30"/>
      <c r="S321" s="30"/>
      <c r="V321" s="305"/>
      <c r="W321" s="305"/>
      <c r="X321" s="305"/>
      <c r="Y321" s="305"/>
      <c r="Z321" s="305"/>
      <c r="AA321" s="305"/>
      <c r="AB321" s="305"/>
      <c r="AC321" s="305"/>
      <c r="AD321" s="305"/>
      <c r="AE321" s="305"/>
    </row>
    <row r="322" spans="1:35" s="88" customFormat="1" x14ac:dyDescent="0.2">
      <c r="A322" s="234">
        <v>10</v>
      </c>
      <c r="B322" s="233" t="s">
        <v>440</v>
      </c>
      <c r="C322" s="234">
        <v>14</v>
      </c>
      <c r="D322" s="234">
        <v>4</v>
      </c>
      <c r="E322" s="234">
        <v>4</v>
      </c>
      <c r="F322" s="234">
        <v>6</v>
      </c>
      <c r="G322" s="793" t="s">
        <v>1059</v>
      </c>
      <c r="H322" s="234">
        <v>16</v>
      </c>
      <c r="I322" s="234">
        <v>-5</v>
      </c>
      <c r="J322" s="155"/>
      <c r="K322" s="121" t="s">
        <v>688</v>
      </c>
      <c r="L322" s="45" t="str">
        <f>T305</f>
        <v>Novák B.</v>
      </c>
      <c r="M322" s="45"/>
      <c r="N322" s="122"/>
      <c r="P322" s="30"/>
      <c r="Q322" s="30"/>
      <c r="R322" s="30"/>
      <c r="S322" s="30"/>
      <c r="V322" s="305"/>
      <c r="W322" s="305"/>
      <c r="X322" s="305"/>
      <c r="Y322" s="305"/>
      <c r="Z322" s="305"/>
      <c r="AA322" s="305"/>
      <c r="AB322" s="305"/>
      <c r="AC322" s="305"/>
      <c r="AD322" s="305"/>
      <c r="AE322" s="305"/>
    </row>
    <row r="323" spans="1:35" s="88" customFormat="1" x14ac:dyDescent="0.2">
      <c r="A323" s="234">
        <v>11</v>
      </c>
      <c r="B323" s="233" t="s">
        <v>145</v>
      </c>
      <c r="C323" s="234">
        <v>14</v>
      </c>
      <c r="D323" s="234">
        <v>4</v>
      </c>
      <c r="E323" s="234">
        <v>3</v>
      </c>
      <c r="F323" s="234">
        <v>7</v>
      </c>
      <c r="G323" s="793" t="s">
        <v>1060</v>
      </c>
      <c r="H323" s="234">
        <v>15</v>
      </c>
      <c r="I323" s="234">
        <v>-6</v>
      </c>
      <c r="J323" s="155"/>
      <c r="K323" s="121" t="s">
        <v>186</v>
      </c>
      <c r="L323" s="45" t="str">
        <f>T306</f>
        <v>Havlík V.</v>
      </c>
      <c r="M323" s="121"/>
      <c r="N323" s="122"/>
      <c r="P323" s="30"/>
      <c r="Q323" s="30"/>
      <c r="R323" s="30"/>
      <c r="S323" s="30"/>
      <c r="V323" s="305"/>
      <c r="W323" s="305"/>
      <c r="X323" s="305"/>
      <c r="Y323" s="305"/>
      <c r="Z323" s="305"/>
      <c r="AA323" s="305"/>
      <c r="AB323" s="305"/>
      <c r="AC323" s="305"/>
      <c r="AD323" s="305"/>
      <c r="AE323" s="305"/>
    </row>
    <row r="324" spans="1:35" s="88" customFormat="1" x14ac:dyDescent="0.2">
      <c r="A324" s="234">
        <v>12</v>
      </c>
      <c r="B324" s="233" t="s">
        <v>142</v>
      </c>
      <c r="C324" s="234">
        <v>14</v>
      </c>
      <c r="D324" s="234">
        <v>3</v>
      </c>
      <c r="E324" s="234">
        <v>3</v>
      </c>
      <c r="F324" s="234">
        <v>8</v>
      </c>
      <c r="G324" s="793" t="s">
        <v>1061</v>
      </c>
      <c r="H324" s="234">
        <v>12</v>
      </c>
      <c r="I324" s="234">
        <v>-9</v>
      </c>
      <c r="J324" s="155"/>
      <c r="K324" s="121"/>
      <c r="L324" s="45"/>
      <c r="M324" s="121"/>
      <c r="N324" s="122"/>
      <c r="P324" s="30"/>
      <c r="Q324" s="30"/>
      <c r="R324" s="30"/>
      <c r="S324" s="30"/>
      <c r="V324" s="305"/>
      <c r="W324" s="305"/>
      <c r="X324" s="305"/>
      <c r="Y324" s="305"/>
      <c r="Z324" s="305"/>
      <c r="AA324" s="305"/>
      <c r="AB324" s="305"/>
      <c r="AC324" s="305"/>
      <c r="AD324" s="305"/>
      <c r="AE324" s="305"/>
    </row>
    <row r="325" spans="1:35" s="88" customFormat="1" x14ac:dyDescent="0.2">
      <c r="A325" s="234">
        <v>13</v>
      </c>
      <c r="B325" s="233" t="s">
        <v>447</v>
      </c>
      <c r="C325" s="234">
        <v>14</v>
      </c>
      <c r="D325" s="234">
        <v>2</v>
      </c>
      <c r="E325" s="234">
        <v>3</v>
      </c>
      <c r="F325" s="234">
        <v>9</v>
      </c>
      <c r="G325" s="793" t="s">
        <v>1062</v>
      </c>
      <c r="H325" s="234">
        <v>9</v>
      </c>
      <c r="I325" s="234">
        <v>-12</v>
      </c>
      <c r="J325" s="155"/>
      <c r="K325" s="121"/>
      <c r="L325" s="45"/>
      <c r="M325" s="121"/>
      <c r="N325" s="122"/>
      <c r="P325" s="30"/>
      <c r="Q325" s="30"/>
      <c r="R325" s="30"/>
      <c r="S325" s="30"/>
      <c r="V325" s="305"/>
      <c r="W325" s="305"/>
      <c r="X325" s="305"/>
      <c r="Y325" s="305"/>
      <c r="Z325" s="305"/>
      <c r="AA325" s="305"/>
      <c r="AB325" s="305"/>
      <c r="AC325" s="305"/>
      <c r="AD325" s="305"/>
      <c r="AE325" s="305"/>
    </row>
    <row r="326" spans="1:35" s="88" customFormat="1" x14ac:dyDescent="0.2">
      <c r="A326" s="234">
        <v>14</v>
      </c>
      <c r="B326" s="233" t="s">
        <v>477</v>
      </c>
      <c r="C326" s="234">
        <v>14</v>
      </c>
      <c r="D326" s="234">
        <v>1</v>
      </c>
      <c r="E326" s="234">
        <v>5</v>
      </c>
      <c r="F326" s="234">
        <v>8</v>
      </c>
      <c r="G326" s="793" t="s">
        <v>1063</v>
      </c>
      <c r="H326" s="234">
        <v>8</v>
      </c>
      <c r="I326" s="234">
        <v>-13</v>
      </c>
      <c r="J326" s="155"/>
      <c r="K326" s="123"/>
      <c r="P326" s="30"/>
      <c r="Q326" s="30"/>
      <c r="R326" s="30"/>
      <c r="S326" s="30"/>
      <c r="V326" s="305"/>
      <c r="W326" s="305"/>
      <c r="X326" s="305"/>
      <c r="Y326" s="305"/>
      <c r="Z326" s="305"/>
      <c r="AA326" s="305"/>
      <c r="AB326" s="305"/>
      <c r="AC326" s="305"/>
      <c r="AD326" s="305"/>
      <c r="AE326" s="305"/>
    </row>
    <row r="327" spans="1:35" x14ac:dyDescent="0.2">
      <c r="A327" s="128"/>
      <c r="C327" s="235"/>
      <c r="D327" s="235"/>
      <c r="E327" s="235"/>
      <c r="F327" s="235"/>
      <c r="G327" s="236"/>
      <c r="H327" s="235"/>
      <c r="I327" s="235"/>
      <c r="O327" s="88"/>
    </row>
    <row r="328" spans="1:35" x14ac:dyDescent="0.2">
      <c r="A328" s="200"/>
      <c r="B328" s="127" t="s">
        <v>1064</v>
      </c>
      <c r="C328" s="299"/>
      <c r="D328" s="127"/>
      <c r="E328" s="127"/>
      <c r="F328" s="127"/>
      <c r="G328" s="127"/>
      <c r="H328" s="127"/>
      <c r="I328" s="127"/>
      <c r="K328" s="16" t="s">
        <v>68</v>
      </c>
      <c r="L328" s="6"/>
      <c r="M328" s="6"/>
      <c r="N328" s="6"/>
      <c r="AF328" s="591"/>
      <c r="AI328" s="591"/>
    </row>
    <row r="329" spans="1:35" ht="12.75" x14ac:dyDescent="0.2">
      <c r="A329" s="200" t="s">
        <v>516</v>
      </c>
      <c r="B329" s="200" t="s">
        <v>1065</v>
      </c>
      <c r="C329" s="834" t="s">
        <v>1097</v>
      </c>
      <c r="D329" s="297" t="s">
        <v>1066</v>
      </c>
      <c r="E329" s="127"/>
      <c r="F329" s="127"/>
      <c r="G329" s="127"/>
      <c r="H329" s="536"/>
      <c r="I329" s="127"/>
      <c r="K329" s="10"/>
      <c r="L329" s="228" t="str">
        <f xml:space="preserve">           Q329</f>
        <v>Janák</v>
      </c>
      <c r="M329" s="6"/>
      <c r="N329" s="6"/>
      <c r="P329" s="30">
        <v>1</v>
      </c>
      <c r="Q329" s="30" t="s">
        <v>694</v>
      </c>
      <c r="R329" s="30" t="str">
        <f>Q336</f>
        <v>Kelbler P.</v>
      </c>
      <c r="S329" s="30" t="str">
        <f>Q337</f>
        <v>Švarc</v>
      </c>
      <c r="U329" s="590"/>
      <c r="AF329" s="591"/>
      <c r="AI329" s="591"/>
    </row>
    <row r="330" spans="1:35" ht="12.75" x14ac:dyDescent="0.2">
      <c r="A330" s="200" t="s">
        <v>517</v>
      </c>
      <c r="B330" s="200" t="s">
        <v>1067</v>
      </c>
      <c r="C330" s="834" t="s">
        <v>1015</v>
      </c>
      <c r="D330" s="297" t="s">
        <v>1068</v>
      </c>
      <c r="E330" s="127"/>
      <c r="F330" s="127"/>
      <c r="G330" s="127"/>
      <c r="H330" s="536"/>
      <c r="I330" s="127"/>
      <c r="K330" s="10" t="str">
        <f>Q330</f>
        <v>Habr S.</v>
      </c>
      <c r="L330" s="10" t="str">
        <f>Q331</f>
        <v>Bastl P.</v>
      </c>
      <c r="M330" s="10" t="str">
        <f>Q332</f>
        <v>Mašát</v>
      </c>
      <c r="N330" s="10" t="str">
        <f>Q333</f>
        <v>Urbánek</v>
      </c>
      <c r="P330" s="30">
        <v>2</v>
      </c>
      <c r="Q330" s="30" t="s">
        <v>691</v>
      </c>
      <c r="AF330" s="591"/>
      <c r="AI330" s="591"/>
    </row>
    <row r="331" spans="1:35" x14ac:dyDescent="0.2">
      <c r="A331" s="200" t="s">
        <v>518</v>
      </c>
      <c r="B331" s="200" t="s">
        <v>1069</v>
      </c>
      <c r="C331" s="834" t="s">
        <v>1015</v>
      </c>
      <c r="D331" s="297" t="s">
        <v>1068</v>
      </c>
      <c r="E331" s="127"/>
      <c r="F331" s="127"/>
      <c r="G331" s="127"/>
      <c r="H331" s="127"/>
      <c r="I331" s="127"/>
      <c r="K331" s="10" t="str">
        <f>Q334</f>
        <v>Chvátal T.</v>
      </c>
      <c r="L331" s="10" t="str">
        <f>Q335</f>
        <v>Habr J.</v>
      </c>
      <c r="M331" s="10" t="str">
        <f>Q336</f>
        <v>Kelbler P.</v>
      </c>
      <c r="N331" s="10" t="str">
        <f>Q337</f>
        <v>Švarc</v>
      </c>
      <c r="O331" s="103"/>
      <c r="P331" s="30">
        <v>3</v>
      </c>
      <c r="Q331" s="30" t="s">
        <v>667</v>
      </c>
      <c r="AF331" s="591"/>
    </row>
    <row r="332" spans="1:35" ht="12.75" x14ac:dyDescent="0.2">
      <c r="A332" s="200" t="s">
        <v>519</v>
      </c>
      <c r="B332" s="200" t="s">
        <v>1070</v>
      </c>
      <c r="C332" s="834" t="s">
        <v>1098</v>
      </c>
      <c r="D332" s="297" t="s">
        <v>1066</v>
      </c>
      <c r="E332" s="127"/>
      <c r="F332" s="127"/>
      <c r="G332" s="127"/>
      <c r="H332" s="536"/>
      <c r="I332" s="127"/>
      <c r="K332" s="10"/>
      <c r="L332" s="10" t="str">
        <f>Q338</f>
        <v>Pokorný</v>
      </c>
      <c r="M332" s="10" t="str">
        <f>Q339</f>
        <v>Habr V.</v>
      </c>
      <c r="N332" s="131"/>
      <c r="O332" s="103"/>
      <c r="P332" s="30">
        <v>4</v>
      </c>
      <c r="Q332" s="30" t="s">
        <v>659</v>
      </c>
    </row>
    <row r="333" spans="1:35" ht="12.75" x14ac:dyDescent="0.2">
      <c r="A333" s="200" t="s">
        <v>520</v>
      </c>
      <c r="B333" s="200" t="s">
        <v>461</v>
      </c>
      <c r="C333" s="834" t="s">
        <v>1099</v>
      </c>
      <c r="D333" s="297" t="s">
        <v>1068</v>
      </c>
      <c r="E333" s="127"/>
      <c r="F333" s="127"/>
      <c r="G333" s="127"/>
      <c r="H333" s="536"/>
      <c r="I333" s="127"/>
      <c r="K333" s="10"/>
      <c r="L333" s="6"/>
      <c r="M333" s="6"/>
      <c r="N333" s="6"/>
      <c r="O333" s="103"/>
      <c r="P333" s="30">
        <v>5</v>
      </c>
      <c r="Q333" s="100" t="s">
        <v>680</v>
      </c>
      <c r="R333" s="100"/>
    </row>
    <row r="334" spans="1:35" x14ac:dyDescent="0.2">
      <c r="A334" s="200" t="s">
        <v>389</v>
      </c>
      <c r="B334" s="200" t="s">
        <v>1071</v>
      </c>
      <c r="C334" s="834" t="s">
        <v>1100</v>
      </c>
      <c r="D334" s="297" t="s">
        <v>1066</v>
      </c>
      <c r="E334" s="127"/>
      <c r="F334" s="127"/>
      <c r="G334" s="127"/>
      <c r="H334" s="127"/>
      <c r="I334" s="127"/>
      <c r="K334" s="16" t="s">
        <v>67</v>
      </c>
      <c r="L334" s="31" t="s">
        <v>61</v>
      </c>
      <c r="M334" s="6" t="s">
        <v>37</v>
      </c>
      <c r="N334" s="6"/>
      <c r="P334" s="30">
        <v>6</v>
      </c>
      <c r="Q334" s="30" t="s">
        <v>712</v>
      </c>
    </row>
    <row r="335" spans="1:35" x14ac:dyDescent="0.2">
      <c r="A335" s="200" t="s">
        <v>522</v>
      </c>
      <c r="B335" s="200" t="s">
        <v>1072</v>
      </c>
      <c r="C335" s="834" t="s">
        <v>1076</v>
      </c>
      <c r="D335" s="297" t="s">
        <v>1068</v>
      </c>
      <c r="E335" s="127"/>
      <c r="F335" s="127"/>
      <c r="G335" s="127"/>
      <c r="H335" s="127"/>
      <c r="I335" s="127"/>
      <c r="K335" s="10" t="s">
        <v>1101</v>
      </c>
      <c r="L335" s="6" t="str">
        <f>R340</f>
        <v>Pokorný</v>
      </c>
      <c r="M335" s="110" t="str">
        <f>Q340</f>
        <v>Chvátal J.</v>
      </c>
      <c r="N335" s="6"/>
      <c r="P335" s="30">
        <v>7</v>
      </c>
      <c r="Q335" s="30" t="s">
        <v>678</v>
      </c>
    </row>
    <row r="336" spans="1:35" ht="12" thickBot="1" x14ac:dyDescent="0.25">
      <c r="A336" s="323" t="s">
        <v>138</v>
      </c>
      <c r="B336" s="322" t="s">
        <v>73</v>
      </c>
      <c r="C336" s="466" t="s">
        <v>139</v>
      </c>
      <c r="D336" s="466" t="s">
        <v>37</v>
      </c>
      <c r="E336" s="466">
        <v>0</v>
      </c>
      <c r="F336" s="466" t="s">
        <v>140</v>
      </c>
      <c r="G336" s="466" t="s">
        <v>89</v>
      </c>
      <c r="H336" s="466" t="s">
        <v>8</v>
      </c>
      <c r="I336" s="466" t="s">
        <v>148</v>
      </c>
      <c r="K336" s="10" t="s">
        <v>693</v>
      </c>
      <c r="L336" s="6" t="str">
        <f>R341</f>
        <v>Habr V.</v>
      </c>
      <c r="M336" s="110" t="str">
        <f>Q341</f>
        <v>Dolák</v>
      </c>
      <c r="N336" s="6"/>
      <c r="P336" s="30">
        <v>8</v>
      </c>
      <c r="Q336" s="30" t="s">
        <v>679</v>
      </c>
    </row>
    <row r="337" spans="1:31" ht="12" thickTop="1" x14ac:dyDescent="0.2">
      <c r="A337" s="276">
        <v>1</v>
      </c>
      <c r="B337" s="240" t="s">
        <v>675</v>
      </c>
      <c r="C337" s="276">
        <v>15</v>
      </c>
      <c r="D337" s="276">
        <v>9</v>
      </c>
      <c r="E337" s="276">
        <v>3</v>
      </c>
      <c r="F337" s="276">
        <v>3</v>
      </c>
      <c r="G337" s="276" t="s">
        <v>1077</v>
      </c>
      <c r="H337" s="276">
        <v>30</v>
      </c>
      <c r="I337" s="276">
        <v>9</v>
      </c>
      <c r="K337" s="10"/>
      <c r="L337" s="6"/>
      <c r="M337" s="110"/>
      <c r="N337" s="6"/>
      <c r="P337" s="30">
        <v>9</v>
      </c>
      <c r="Q337" s="30" t="s">
        <v>662</v>
      </c>
    </row>
    <row r="338" spans="1:31" x14ac:dyDescent="0.2">
      <c r="A338" s="242">
        <v>2</v>
      </c>
      <c r="B338" s="241" t="s">
        <v>439</v>
      </c>
      <c r="C338" s="242">
        <v>15</v>
      </c>
      <c r="D338" s="242">
        <v>9</v>
      </c>
      <c r="E338" s="242">
        <v>3</v>
      </c>
      <c r="F338" s="242">
        <v>3</v>
      </c>
      <c r="G338" s="242" t="s">
        <v>1055</v>
      </c>
      <c r="H338" s="242">
        <v>30</v>
      </c>
      <c r="I338" s="242">
        <v>9</v>
      </c>
      <c r="K338" s="10"/>
      <c r="L338" s="6"/>
      <c r="M338" s="110"/>
      <c r="N338" s="110"/>
      <c r="P338" s="30">
        <v>10</v>
      </c>
      <c r="Q338" s="30" t="s">
        <v>666</v>
      </c>
    </row>
    <row r="339" spans="1:31" x14ac:dyDescent="0.2">
      <c r="A339" s="242">
        <v>3</v>
      </c>
      <c r="B339" s="241" t="s">
        <v>161</v>
      </c>
      <c r="C339" s="242">
        <v>15</v>
      </c>
      <c r="D339" s="242">
        <v>8</v>
      </c>
      <c r="E339" s="242">
        <v>5</v>
      </c>
      <c r="F339" s="242">
        <v>2</v>
      </c>
      <c r="G339" s="242" t="s">
        <v>1078</v>
      </c>
      <c r="H339" s="242">
        <v>29</v>
      </c>
      <c r="I339" s="242">
        <v>5</v>
      </c>
      <c r="K339" s="10"/>
      <c r="L339" s="6"/>
      <c r="M339" s="110"/>
      <c r="N339" s="110"/>
      <c r="P339" s="30">
        <v>11</v>
      </c>
      <c r="Q339" s="30" t="s">
        <v>685</v>
      </c>
    </row>
    <row r="340" spans="1:31" x14ac:dyDescent="0.2">
      <c r="A340" s="242">
        <v>4</v>
      </c>
      <c r="B340" s="241" t="s">
        <v>446</v>
      </c>
      <c r="C340" s="242">
        <v>15</v>
      </c>
      <c r="D340" s="242">
        <v>9</v>
      </c>
      <c r="E340" s="242">
        <v>2</v>
      </c>
      <c r="F340" s="242">
        <v>4</v>
      </c>
      <c r="G340" s="242" t="s">
        <v>1079</v>
      </c>
      <c r="H340" s="242">
        <v>29</v>
      </c>
      <c r="I340" s="242">
        <v>5</v>
      </c>
      <c r="N340" s="6"/>
      <c r="P340" s="30">
        <v>12</v>
      </c>
      <c r="Q340" s="30" t="s">
        <v>686</v>
      </c>
      <c r="R340" s="30" t="str">
        <f>Q338</f>
        <v>Pokorný</v>
      </c>
    </row>
    <row r="341" spans="1:31" x14ac:dyDescent="0.2">
      <c r="A341" s="242">
        <v>5</v>
      </c>
      <c r="B341" s="241" t="s">
        <v>442</v>
      </c>
      <c r="C341" s="242">
        <v>15</v>
      </c>
      <c r="D341" s="242">
        <v>7</v>
      </c>
      <c r="E341" s="242">
        <v>5</v>
      </c>
      <c r="F341" s="242">
        <v>3</v>
      </c>
      <c r="G341" s="242" t="s">
        <v>1080</v>
      </c>
      <c r="H341" s="242">
        <v>26</v>
      </c>
      <c r="I341" s="242">
        <v>5</v>
      </c>
      <c r="K341" s="16" t="s">
        <v>65</v>
      </c>
      <c r="L341" s="31" t="s">
        <v>0</v>
      </c>
      <c r="M341" s="15" t="s">
        <v>22</v>
      </c>
      <c r="N341" s="110"/>
      <c r="P341" s="30">
        <v>13</v>
      </c>
      <c r="Q341" s="30" t="s">
        <v>1003</v>
      </c>
      <c r="R341" s="30" t="str">
        <f>Q339</f>
        <v>Habr V.</v>
      </c>
    </row>
    <row r="342" spans="1:31" x14ac:dyDescent="0.2">
      <c r="A342" s="242">
        <v>6</v>
      </c>
      <c r="B342" s="241" t="s">
        <v>674</v>
      </c>
      <c r="C342" s="242">
        <v>15</v>
      </c>
      <c r="D342" s="242">
        <v>6</v>
      </c>
      <c r="E342" s="242">
        <v>5</v>
      </c>
      <c r="F342" s="242">
        <v>4</v>
      </c>
      <c r="G342" s="242" t="s">
        <v>1081</v>
      </c>
      <c r="H342" s="242">
        <v>23</v>
      </c>
      <c r="I342" s="242">
        <v>2</v>
      </c>
      <c r="K342" s="10" t="s">
        <v>1102</v>
      </c>
      <c r="L342" s="131" t="str">
        <f>R329</f>
        <v>Kelbler P.</v>
      </c>
      <c r="M342" s="588" t="str">
        <f>S329</f>
        <v>Švarc</v>
      </c>
      <c r="N342" s="6"/>
      <c r="P342" s="30">
        <v>14</v>
      </c>
    </row>
    <row r="343" spans="1:31" x14ac:dyDescent="0.2">
      <c r="A343" s="242">
        <v>7</v>
      </c>
      <c r="B343" s="467" t="s">
        <v>443</v>
      </c>
      <c r="C343" s="242">
        <v>15</v>
      </c>
      <c r="D343" s="242">
        <v>7</v>
      </c>
      <c r="E343" s="242">
        <v>2</v>
      </c>
      <c r="F343" s="242">
        <v>6</v>
      </c>
      <c r="G343" s="242" t="s">
        <v>1082</v>
      </c>
      <c r="H343" s="242">
        <v>23</v>
      </c>
      <c r="I343" s="242">
        <v>2</v>
      </c>
      <c r="K343" s="10"/>
      <c r="L343" s="131"/>
      <c r="M343" s="588"/>
      <c r="N343" s="31"/>
      <c r="P343" s="30">
        <v>15</v>
      </c>
    </row>
    <row r="344" spans="1:31" x14ac:dyDescent="0.2">
      <c r="A344" s="850">
        <v>8</v>
      </c>
      <c r="B344" s="851" t="s">
        <v>143</v>
      </c>
      <c r="C344" s="850">
        <v>15</v>
      </c>
      <c r="D344" s="850">
        <v>6</v>
      </c>
      <c r="E344" s="850">
        <v>3</v>
      </c>
      <c r="F344" s="850">
        <v>6</v>
      </c>
      <c r="G344" s="850" t="s">
        <v>1083</v>
      </c>
      <c r="H344" s="850">
        <v>21</v>
      </c>
      <c r="I344" s="850">
        <v>-6</v>
      </c>
      <c r="K344" s="10"/>
      <c r="L344" s="6"/>
      <c r="M344" s="6"/>
      <c r="N344" s="6"/>
      <c r="P344" s="30">
        <v>16</v>
      </c>
    </row>
    <row r="345" spans="1:31" x14ac:dyDescent="0.2">
      <c r="A345" s="242">
        <v>9</v>
      </c>
      <c r="B345" s="241" t="s">
        <v>141</v>
      </c>
      <c r="C345" s="242">
        <v>15</v>
      </c>
      <c r="D345" s="242">
        <v>5</v>
      </c>
      <c r="E345" s="242">
        <v>2</v>
      </c>
      <c r="F345" s="242">
        <v>8</v>
      </c>
      <c r="G345" s="242" t="s">
        <v>1084</v>
      </c>
      <c r="H345" s="242">
        <v>17</v>
      </c>
      <c r="I345" s="242">
        <v>-7</v>
      </c>
      <c r="K345" s="265" t="s">
        <v>66</v>
      </c>
      <c r="L345" s="589" t="s">
        <v>59</v>
      </c>
      <c r="M345" s="130" t="s">
        <v>49</v>
      </c>
      <c r="N345" s="6"/>
    </row>
    <row r="346" spans="1:31" x14ac:dyDescent="0.2">
      <c r="A346" s="242">
        <v>10</v>
      </c>
      <c r="B346" s="241" t="s">
        <v>440</v>
      </c>
      <c r="C346" s="242">
        <v>15</v>
      </c>
      <c r="D346" s="242">
        <v>4</v>
      </c>
      <c r="E346" s="242">
        <v>4</v>
      </c>
      <c r="F346" s="242">
        <v>7</v>
      </c>
      <c r="G346" s="242" t="s">
        <v>1085</v>
      </c>
      <c r="H346" s="242">
        <v>16</v>
      </c>
      <c r="I346" s="242">
        <v>-5</v>
      </c>
      <c r="K346" s="10"/>
      <c r="L346" s="6">
        <f>T329</f>
        <v>0</v>
      </c>
      <c r="M346" s="590"/>
      <c r="N346" s="110"/>
    </row>
    <row r="347" spans="1:31" x14ac:dyDescent="0.2">
      <c r="A347" s="242">
        <v>11</v>
      </c>
      <c r="B347" s="241" t="s">
        <v>145</v>
      </c>
      <c r="C347" s="242">
        <v>15</v>
      </c>
      <c r="D347" s="242">
        <v>4</v>
      </c>
      <c r="E347" s="242">
        <v>3</v>
      </c>
      <c r="F347" s="242">
        <v>8</v>
      </c>
      <c r="G347" s="242" t="s">
        <v>576</v>
      </c>
      <c r="H347" s="242">
        <v>15</v>
      </c>
      <c r="I347" s="242">
        <v>-6</v>
      </c>
      <c r="K347" s="10"/>
      <c r="L347" s="6">
        <f>T330</f>
        <v>0</v>
      </c>
      <c r="M347" s="10"/>
      <c r="N347" s="110"/>
    </row>
    <row r="348" spans="1:31" x14ac:dyDescent="0.2">
      <c r="A348" s="242">
        <v>12</v>
      </c>
      <c r="B348" s="241" t="s">
        <v>142</v>
      </c>
      <c r="C348" s="242">
        <v>15</v>
      </c>
      <c r="D348" s="242">
        <v>3</v>
      </c>
      <c r="E348" s="242">
        <v>3</v>
      </c>
      <c r="F348" s="242">
        <v>9</v>
      </c>
      <c r="G348" s="242" t="s">
        <v>1086</v>
      </c>
      <c r="H348" s="242">
        <v>12</v>
      </c>
      <c r="I348" s="242">
        <v>-12</v>
      </c>
      <c r="K348" s="10"/>
      <c r="L348" s="6">
        <f>T331</f>
        <v>0</v>
      </c>
      <c r="M348" s="10"/>
      <c r="N348" s="110"/>
    </row>
    <row r="349" spans="1:31" x14ac:dyDescent="0.2">
      <c r="A349" s="242">
        <v>13</v>
      </c>
      <c r="B349" s="241" t="s">
        <v>447</v>
      </c>
      <c r="C349" s="242">
        <v>15</v>
      </c>
      <c r="D349" s="242">
        <v>3</v>
      </c>
      <c r="E349" s="242">
        <v>3</v>
      </c>
      <c r="F349" s="242">
        <v>9</v>
      </c>
      <c r="G349" s="242" t="s">
        <v>1087</v>
      </c>
      <c r="H349" s="242">
        <v>12</v>
      </c>
      <c r="I349" s="242">
        <v>-12</v>
      </c>
      <c r="K349" s="10"/>
      <c r="L349" s="6">
        <f>T332</f>
        <v>0</v>
      </c>
      <c r="M349" s="10"/>
      <c r="N349" s="110"/>
    </row>
    <row r="350" spans="1:31" x14ac:dyDescent="0.2">
      <c r="A350" s="242">
        <v>14</v>
      </c>
      <c r="B350" s="241" t="s">
        <v>477</v>
      </c>
      <c r="C350" s="242">
        <v>15</v>
      </c>
      <c r="D350" s="242">
        <v>1</v>
      </c>
      <c r="E350" s="242">
        <v>5</v>
      </c>
      <c r="F350" s="242">
        <v>9</v>
      </c>
      <c r="G350" s="242" t="s">
        <v>1088</v>
      </c>
      <c r="H350" s="242">
        <v>8</v>
      </c>
      <c r="I350" s="242">
        <v>-13</v>
      </c>
      <c r="L350" s="6">
        <f>T333</f>
        <v>0</v>
      </c>
      <c r="M350" s="10"/>
      <c r="N350" s="86"/>
    </row>
    <row r="351" spans="1:31" s="88" customFormat="1" x14ac:dyDescent="0.2">
      <c r="A351" s="198"/>
      <c r="B351" s="198"/>
      <c r="C351" s="281"/>
      <c r="D351" s="198"/>
      <c r="E351" s="198"/>
      <c r="F351" s="198"/>
      <c r="G351" s="198"/>
      <c r="H351" s="198"/>
      <c r="I351" s="198"/>
      <c r="J351" s="155"/>
      <c r="K351" s="111" t="s">
        <v>68</v>
      </c>
      <c r="L351" s="45"/>
      <c r="M351" s="45"/>
      <c r="N351" s="45"/>
      <c r="O351" s="30"/>
      <c r="P351" s="30"/>
      <c r="Q351" s="30"/>
      <c r="R351" s="30"/>
      <c r="S351" s="30"/>
      <c r="T351" s="30"/>
      <c r="U351" s="30"/>
      <c r="V351" s="305"/>
      <c r="W351" s="305"/>
      <c r="X351" s="305"/>
      <c r="Y351" s="305"/>
      <c r="Z351" s="305"/>
      <c r="AA351" s="305"/>
      <c r="AB351" s="305"/>
      <c r="AC351" s="305"/>
      <c r="AD351" s="305"/>
      <c r="AE351" s="305"/>
    </row>
    <row r="352" spans="1:31" s="88" customFormat="1" x14ac:dyDescent="0.2">
      <c r="A352" s="198" t="s">
        <v>537</v>
      </c>
      <c r="B352" s="198" t="s">
        <v>1089</v>
      </c>
      <c r="C352" s="835" t="s">
        <v>1024</v>
      </c>
      <c r="D352" s="198" t="s">
        <v>1090</v>
      </c>
      <c r="E352" s="198"/>
      <c r="F352" s="198"/>
      <c r="G352" s="198"/>
      <c r="H352" s="198"/>
      <c r="I352" s="198"/>
      <c r="J352" s="155"/>
      <c r="K352" s="121"/>
      <c r="L352" s="255" t="str">
        <f xml:space="preserve">           Q352</f>
        <v>Havlík R.</v>
      </c>
      <c r="M352" s="45"/>
      <c r="N352" s="45"/>
      <c r="P352" s="30">
        <v>1</v>
      </c>
      <c r="Q352" s="30" t="s">
        <v>478</v>
      </c>
      <c r="R352" s="30" t="s">
        <v>678</v>
      </c>
      <c r="S352" s="30" t="s">
        <v>1130</v>
      </c>
      <c r="T352" s="30" t="str">
        <f>Q358</f>
        <v>Novák B.</v>
      </c>
      <c r="U352" s="30"/>
      <c r="V352" s="305"/>
      <c r="W352" s="305"/>
      <c r="X352" s="305"/>
      <c r="Y352" s="305"/>
      <c r="Z352" s="305"/>
      <c r="AA352" s="305"/>
      <c r="AB352" s="305"/>
      <c r="AC352" s="305"/>
      <c r="AD352" s="305"/>
      <c r="AE352" s="305"/>
    </row>
    <row r="353" spans="1:31" s="88" customFormat="1" x14ac:dyDescent="0.2">
      <c r="A353" s="868" t="s">
        <v>392</v>
      </c>
      <c r="B353" s="868" t="s">
        <v>1091</v>
      </c>
      <c r="C353" s="869" t="s">
        <v>1024</v>
      </c>
      <c r="D353" s="868" t="s">
        <v>1092</v>
      </c>
      <c r="E353" s="868" t="s">
        <v>1227</v>
      </c>
      <c r="F353" s="868"/>
      <c r="G353" s="868"/>
      <c r="H353" s="868"/>
      <c r="I353" s="198"/>
      <c r="J353" s="155"/>
      <c r="K353" s="121" t="str">
        <f>Q353</f>
        <v>Havlík V.</v>
      </c>
      <c r="L353" s="121" t="str">
        <f>Q354</f>
        <v>Bastl P.</v>
      </c>
      <c r="M353" s="121" t="str">
        <f>Q355</f>
        <v>Habr J.</v>
      </c>
      <c r="N353" s="121" t="str">
        <f>Q356</f>
        <v>Habr S.</v>
      </c>
      <c r="O353" s="104"/>
      <c r="P353" s="30">
        <v>2</v>
      </c>
      <c r="Q353" s="30" t="s">
        <v>658</v>
      </c>
      <c r="R353" s="30" t="s">
        <v>1129</v>
      </c>
      <c r="S353" s="30" t="str">
        <f>Q357</f>
        <v>Chvátal T.</v>
      </c>
      <c r="T353" s="30" t="str">
        <f>Q359</f>
        <v>Kelbler P.</v>
      </c>
      <c r="U353" s="30"/>
      <c r="V353" s="305"/>
      <c r="W353" s="305"/>
      <c r="X353" s="305"/>
      <c r="Y353" s="305"/>
      <c r="Z353" s="305"/>
      <c r="AA353" s="305"/>
      <c r="AB353" s="305"/>
      <c r="AC353" s="305"/>
      <c r="AD353" s="305"/>
      <c r="AE353" s="305"/>
    </row>
    <row r="354" spans="1:31" s="88" customFormat="1" x14ac:dyDescent="0.2">
      <c r="A354" s="198" t="s">
        <v>539</v>
      </c>
      <c r="B354" s="198" t="s">
        <v>462</v>
      </c>
      <c r="C354" s="835" t="s">
        <v>1111</v>
      </c>
      <c r="D354" s="198" t="s">
        <v>1092</v>
      </c>
      <c r="E354" s="198"/>
      <c r="F354" s="198"/>
      <c r="G354" s="198"/>
      <c r="H354" s="198"/>
      <c r="I354" s="198"/>
      <c r="J354" s="155"/>
      <c r="K354" s="121" t="str">
        <f>Q357</f>
        <v>Chvátal T.</v>
      </c>
      <c r="L354" s="121" t="str">
        <f>Q358</f>
        <v>Novák B.</v>
      </c>
      <c r="M354" s="121" t="str">
        <f>Q359</f>
        <v>Kelbler P.</v>
      </c>
      <c r="N354" s="121" t="str">
        <f>Q360</f>
        <v>Švarc</v>
      </c>
      <c r="O354" s="104"/>
      <c r="P354" s="30">
        <v>3</v>
      </c>
      <c r="Q354" s="30" t="s">
        <v>667</v>
      </c>
      <c r="R354" s="30" t="s">
        <v>712</v>
      </c>
      <c r="S354" s="30" t="s">
        <v>1131</v>
      </c>
      <c r="T354" s="30" t="str">
        <f>Q355</f>
        <v>Habr J.</v>
      </c>
      <c r="U354" s="30"/>
      <c r="V354" s="305"/>
      <c r="W354" s="305"/>
      <c r="X354" s="305"/>
      <c r="Y354" s="305"/>
      <c r="Z354" s="305"/>
      <c r="AA354" s="305"/>
      <c r="AB354" s="305"/>
      <c r="AC354" s="305"/>
      <c r="AD354" s="305"/>
      <c r="AE354" s="305"/>
    </row>
    <row r="355" spans="1:31" s="88" customFormat="1" x14ac:dyDescent="0.2">
      <c r="A355" s="198" t="s">
        <v>540</v>
      </c>
      <c r="B355" s="198" t="s">
        <v>1093</v>
      </c>
      <c r="C355" s="835" t="s">
        <v>1112</v>
      </c>
      <c r="D355" s="198" t="s">
        <v>1090</v>
      </c>
      <c r="E355" s="198"/>
      <c r="F355" s="198"/>
      <c r="G355" s="198"/>
      <c r="H355" s="198"/>
      <c r="I355" s="198"/>
      <c r="J355" s="155"/>
      <c r="K355" s="121"/>
      <c r="L355" s="121" t="str">
        <f>Q361</f>
        <v>Chvátal J.</v>
      </c>
      <c r="M355" s="121" t="str">
        <f>Q362</f>
        <v>Sevelda</v>
      </c>
      <c r="N355" s="132"/>
      <c r="O355" s="104"/>
      <c r="P355" s="30">
        <v>4</v>
      </c>
      <c r="Q355" s="30" t="s">
        <v>678</v>
      </c>
      <c r="R355" s="30" t="s">
        <v>663</v>
      </c>
      <c r="S355" s="30" t="str">
        <f>Q361</f>
        <v>Chvátal J.</v>
      </c>
      <c r="T355" s="30"/>
      <c r="U355" s="30"/>
      <c r="V355" s="305"/>
      <c r="W355" s="305"/>
      <c r="X355" s="305"/>
      <c r="Y355" s="305"/>
      <c r="Z355" s="305"/>
      <c r="AA355" s="305"/>
      <c r="AB355" s="305"/>
      <c r="AC355" s="305"/>
      <c r="AD355" s="305"/>
      <c r="AE355" s="305"/>
    </row>
    <row r="356" spans="1:31" s="88" customFormat="1" x14ac:dyDescent="0.2">
      <c r="A356" s="868" t="s">
        <v>541</v>
      </c>
      <c r="B356" s="868" t="s">
        <v>1094</v>
      </c>
      <c r="C356" s="869" t="s">
        <v>1228</v>
      </c>
      <c r="D356" s="868" t="s">
        <v>1090</v>
      </c>
      <c r="E356" s="868" t="s">
        <v>1227</v>
      </c>
      <c r="F356" s="868"/>
      <c r="G356" s="868"/>
      <c r="H356" s="868"/>
      <c r="I356" s="198"/>
      <c r="J356" s="155"/>
      <c r="K356" s="121"/>
      <c r="L356" s="45"/>
      <c r="M356" s="45"/>
      <c r="N356" s="45"/>
      <c r="P356" s="30">
        <v>5</v>
      </c>
      <c r="Q356" s="30" t="s">
        <v>691</v>
      </c>
      <c r="R356" s="30"/>
      <c r="S356" s="30"/>
      <c r="T356" s="30"/>
      <c r="U356" s="30"/>
      <c r="V356" s="305"/>
      <c r="W356" s="305"/>
      <c r="X356" s="305"/>
      <c r="Y356" s="305"/>
      <c r="Z356" s="305"/>
      <c r="AA356" s="305"/>
      <c r="AB356" s="305"/>
      <c r="AC356" s="305"/>
      <c r="AD356" s="305"/>
      <c r="AE356" s="305"/>
    </row>
    <row r="357" spans="1:31" s="88" customFormat="1" x14ac:dyDescent="0.2">
      <c r="A357" s="198" t="s">
        <v>542</v>
      </c>
      <c r="B357" s="198" t="s">
        <v>1095</v>
      </c>
      <c r="C357" s="835" t="s">
        <v>1099</v>
      </c>
      <c r="D357" s="198" t="s">
        <v>1090</v>
      </c>
      <c r="E357" s="198"/>
      <c r="F357" s="198"/>
      <c r="G357" s="198"/>
      <c r="H357" s="198"/>
      <c r="I357" s="198"/>
      <c r="J357" s="155"/>
      <c r="K357" s="111" t="s">
        <v>67</v>
      </c>
      <c r="L357" s="47" t="s">
        <v>61</v>
      </c>
      <c r="M357" s="45" t="s">
        <v>37</v>
      </c>
      <c r="N357" s="45"/>
      <c r="P357" s="30">
        <v>6</v>
      </c>
      <c r="Q357" s="30" t="s">
        <v>712</v>
      </c>
      <c r="R357" s="30"/>
      <c r="S357" s="30"/>
      <c r="T357" s="30"/>
      <c r="U357" s="30"/>
      <c r="V357" s="305"/>
      <c r="W357" s="305"/>
      <c r="X357" s="305"/>
      <c r="Y357" s="305"/>
      <c r="Z357" s="305"/>
      <c r="AA357" s="305"/>
      <c r="AB357" s="305"/>
      <c r="AC357" s="305"/>
      <c r="AD357" s="305"/>
      <c r="AE357" s="305"/>
    </row>
    <row r="358" spans="1:31" s="88" customFormat="1" x14ac:dyDescent="0.2">
      <c r="A358" s="868" t="s">
        <v>543</v>
      </c>
      <c r="B358" s="868" t="s">
        <v>1096</v>
      </c>
      <c r="C358" s="869" t="s">
        <v>1226</v>
      </c>
      <c r="D358" s="868" t="s">
        <v>1090</v>
      </c>
      <c r="E358" s="868" t="s">
        <v>1227</v>
      </c>
      <c r="F358" s="868"/>
      <c r="G358" s="868"/>
      <c r="H358" s="868"/>
      <c r="I358" s="198"/>
      <c r="J358" s="155"/>
      <c r="K358" s="121" t="s">
        <v>487</v>
      </c>
      <c r="L358" s="45" t="str">
        <f>R363</f>
        <v>Sevelda</v>
      </c>
      <c r="M358" s="122" t="str">
        <f>Q363</f>
        <v>Havlík M.</v>
      </c>
      <c r="N358" s="45"/>
      <c r="P358" s="30">
        <v>7</v>
      </c>
      <c r="Q358" s="30" t="s">
        <v>692</v>
      </c>
      <c r="R358" s="30"/>
      <c r="S358" s="30"/>
      <c r="T358" s="30"/>
      <c r="U358" s="30"/>
      <c r="V358" s="305"/>
      <c r="W358" s="305"/>
      <c r="X358" s="305"/>
      <c r="Y358" s="305"/>
      <c r="Z358" s="305"/>
      <c r="AA358" s="305"/>
      <c r="AB358" s="305"/>
      <c r="AC358" s="305"/>
      <c r="AD358" s="305"/>
      <c r="AE358" s="305"/>
    </row>
    <row r="359" spans="1:31" s="88" customFormat="1" ht="12" thickBot="1" x14ac:dyDescent="0.25">
      <c r="A359" s="237" t="s">
        <v>138</v>
      </c>
      <c r="B359" s="237" t="s">
        <v>73</v>
      </c>
      <c r="C359" s="293" t="s">
        <v>139</v>
      </c>
      <c r="D359" s="237" t="s">
        <v>37</v>
      </c>
      <c r="E359" s="237">
        <v>0</v>
      </c>
      <c r="F359" s="237" t="s">
        <v>140</v>
      </c>
      <c r="G359" s="237" t="s">
        <v>89</v>
      </c>
      <c r="H359" s="237" t="s">
        <v>8</v>
      </c>
      <c r="I359" s="237" t="s">
        <v>148</v>
      </c>
      <c r="J359" s="155"/>
      <c r="K359" s="121" t="s">
        <v>188</v>
      </c>
      <c r="L359" s="45" t="str">
        <f>R364</f>
        <v>Chvátal J.</v>
      </c>
      <c r="M359" s="122" t="str">
        <f>Q364</f>
        <v>Dolák</v>
      </c>
      <c r="N359" s="45"/>
      <c r="P359" s="30">
        <v>8</v>
      </c>
      <c r="Q359" s="30" t="s">
        <v>679</v>
      </c>
      <c r="R359" s="30"/>
      <c r="S359" s="30"/>
      <c r="T359" s="30"/>
      <c r="U359" s="30"/>
      <c r="V359" s="305"/>
      <c r="W359" s="305"/>
      <c r="X359" s="305"/>
      <c r="Y359" s="305"/>
      <c r="Z359" s="305"/>
      <c r="AA359" s="305"/>
      <c r="AB359" s="305"/>
      <c r="AC359" s="305"/>
      <c r="AD359" s="305"/>
      <c r="AE359" s="305"/>
    </row>
    <row r="360" spans="1:31" s="88" customFormat="1" ht="12" thickTop="1" x14ac:dyDescent="0.2">
      <c r="A360" s="239" t="s">
        <v>70</v>
      </c>
      <c r="B360" s="238" t="s">
        <v>675</v>
      </c>
      <c r="C360" s="239">
        <v>16</v>
      </c>
      <c r="D360" s="239">
        <v>9</v>
      </c>
      <c r="E360" s="239">
        <v>4</v>
      </c>
      <c r="F360" s="239">
        <v>3</v>
      </c>
      <c r="G360" s="239" t="s">
        <v>1113</v>
      </c>
      <c r="H360" s="239">
        <v>31</v>
      </c>
      <c r="I360" s="239">
        <v>10</v>
      </c>
      <c r="J360" s="278"/>
      <c r="K360" s="121"/>
      <c r="L360" s="45"/>
      <c r="M360" s="45"/>
      <c r="N360" s="45"/>
      <c r="P360" s="30">
        <v>9</v>
      </c>
      <c r="Q360" s="30" t="s">
        <v>662</v>
      </c>
      <c r="R360" s="30"/>
      <c r="S360" s="30"/>
      <c r="T360" s="30"/>
      <c r="U360" s="30"/>
      <c r="V360" s="305"/>
      <c r="W360" s="305"/>
      <c r="X360" s="305"/>
      <c r="Y360" s="305"/>
      <c r="Z360" s="305"/>
      <c r="AA360" s="305"/>
      <c r="AB360" s="305"/>
      <c r="AC360" s="305"/>
      <c r="AD360" s="305"/>
      <c r="AE360" s="305"/>
    </row>
    <row r="361" spans="1:31" s="88" customFormat="1" x14ac:dyDescent="0.2">
      <c r="A361" s="234" t="s">
        <v>71</v>
      </c>
      <c r="B361" s="233" t="s">
        <v>439</v>
      </c>
      <c r="C361" s="234">
        <v>15</v>
      </c>
      <c r="D361" s="234">
        <v>9</v>
      </c>
      <c r="E361" s="234">
        <v>3</v>
      </c>
      <c r="F361" s="234">
        <v>3</v>
      </c>
      <c r="G361" s="234" t="s">
        <v>1055</v>
      </c>
      <c r="H361" s="234">
        <v>30</v>
      </c>
      <c r="I361" s="234">
        <v>9</v>
      </c>
      <c r="J361" s="278"/>
      <c r="K361" s="121"/>
      <c r="L361" s="45"/>
      <c r="M361" s="45"/>
      <c r="N361" s="122"/>
      <c r="P361" s="30">
        <v>10</v>
      </c>
      <c r="Q361" s="30" t="s">
        <v>686</v>
      </c>
      <c r="R361" s="30"/>
      <c r="S361" s="30"/>
      <c r="T361" s="30"/>
      <c r="U361" s="30"/>
      <c r="V361" s="305"/>
      <c r="W361" s="305"/>
      <c r="X361" s="305"/>
      <c r="Y361" s="305"/>
      <c r="Z361" s="305"/>
      <c r="AA361" s="305"/>
      <c r="AB361" s="305"/>
      <c r="AC361" s="305"/>
      <c r="AD361" s="305"/>
      <c r="AE361" s="305"/>
    </row>
    <row r="362" spans="1:31" s="88" customFormat="1" x14ac:dyDescent="0.2">
      <c r="A362" s="234" t="s">
        <v>72</v>
      </c>
      <c r="B362" s="233" t="s">
        <v>161</v>
      </c>
      <c r="C362" s="234">
        <v>15</v>
      </c>
      <c r="D362" s="234">
        <v>8</v>
      </c>
      <c r="E362" s="234">
        <v>5</v>
      </c>
      <c r="F362" s="234">
        <v>2</v>
      </c>
      <c r="G362" s="234" t="s">
        <v>1078</v>
      </c>
      <c r="H362" s="234">
        <v>29</v>
      </c>
      <c r="I362" s="234">
        <v>5</v>
      </c>
      <c r="J362" s="278"/>
      <c r="K362" s="121" t="s">
        <v>65</v>
      </c>
      <c r="L362" s="45" t="s">
        <v>0</v>
      </c>
      <c r="M362" s="45" t="s">
        <v>22</v>
      </c>
      <c r="N362" s="122"/>
      <c r="P362" s="30">
        <v>11</v>
      </c>
      <c r="Q362" s="30" t="s">
        <v>1129</v>
      </c>
      <c r="R362" s="30"/>
      <c r="S362" s="30"/>
      <c r="T362" s="30"/>
      <c r="U362" s="30"/>
      <c r="V362" s="305"/>
      <c r="W362" s="305"/>
      <c r="X362" s="305"/>
      <c r="Y362" s="305"/>
      <c r="Z362" s="305"/>
      <c r="AA362" s="305"/>
      <c r="AB362" s="305"/>
      <c r="AC362" s="305"/>
      <c r="AD362" s="305"/>
      <c r="AE362" s="305"/>
    </row>
    <row r="363" spans="1:31" s="88" customFormat="1" x14ac:dyDescent="0.2">
      <c r="A363" s="234" t="s">
        <v>75</v>
      </c>
      <c r="B363" s="233" t="s">
        <v>446</v>
      </c>
      <c r="C363" s="234">
        <v>15</v>
      </c>
      <c r="D363" s="234">
        <v>9</v>
      </c>
      <c r="E363" s="234">
        <v>2</v>
      </c>
      <c r="F363" s="234">
        <v>4</v>
      </c>
      <c r="G363" s="234" t="s">
        <v>1079</v>
      </c>
      <c r="H363" s="234">
        <v>29</v>
      </c>
      <c r="I363" s="234">
        <v>5</v>
      </c>
      <c r="J363" s="278"/>
      <c r="K363" s="123" t="s">
        <v>577</v>
      </c>
      <c r="L363" s="88" t="str">
        <f>R352</f>
        <v>Habr J.</v>
      </c>
      <c r="M363" s="93" t="str">
        <f>S352</f>
        <v>Bastl. P.</v>
      </c>
      <c r="N363" s="45"/>
      <c r="P363" s="30">
        <v>12</v>
      </c>
      <c r="Q363" s="30" t="s">
        <v>657</v>
      </c>
      <c r="R363" s="30" t="str">
        <f>Q362</f>
        <v>Sevelda</v>
      </c>
      <c r="S363" s="30"/>
      <c r="T363" s="30"/>
      <c r="U363" s="30"/>
      <c r="V363" s="305"/>
      <c r="W363" s="305"/>
      <c r="X363" s="305"/>
      <c r="Y363" s="305"/>
      <c r="Z363" s="305"/>
      <c r="AA363" s="305"/>
      <c r="AB363" s="305"/>
      <c r="AC363" s="305"/>
      <c r="AD363" s="305"/>
      <c r="AE363" s="305"/>
    </row>
    <row r="364" spans="1:31" s="88" customFormat="1" x14ac:dyDescent="0.2">
      <c r="A364" s="234" t="s">
        <v>76</v>
      </c>
      <c r="B364" s="233" t="s">
        <v>442</v>
      </c>
      <c r="C364" s="234">
        <v>16</v>
      </c>
      <c r="D364" s="234">
        <v>8</v>
      </c>
      <c r="E364" s="234">
        <v>5</v>
      </c>
      <c r="F364" s="234">
        <v>3</v>
      </c>
      <c r="G364" s="234" t="s">
        <v>1114</v>
      </c>
      <c r="H364" s="234">
        <v>29</v>
      </c>
      <c r="I364" s="234">
        <v>5</v>
      </c>
      <c r="J364" s="278"/>
      <c r="K364" s="121" t="s">
        <v>1132</v>
      </c>
      <c r="L364" s="88" t="str">
        <f t="shared" ref="L364:M364" si="18">R353</f>
        <v>Sevelda</v>
      </c>
      <c r="M364" s="93" t="str">
        <f t="shared" si="18"/>
        <v>Chvátal T.</v>
      </c>
      <c r="N364" s="122"/>
      <c r="P364" s="30">
        <v>13</v>
      </c>
      <c r="Q364" s="30" t="s">
        <v>1003</v>
      </c>
      <c r="R364" s="30" t="str">
        <f>Q361</f>
        <v>Chvátal J.</v>
      </c>
      <c r="S364" s="30"/>
      <c r="T364" s="30"/>
      <c r="U364" s="30"/>
      <c r="V364" s="305"/>
      <c r="W364" s="305"/>
      <c r="X364" s="305"/>
      <c r="Y364" s="305"/>
      <c r="Z364" s="305"/>
      <c r="AA364" s="305"/>
      <c r="AB364" s="305"/>
      <c r="AC364" s="305"/>
      <c r="AD364" s="305"/>
      <c r="AE364" s="305"/>
    </row>
    <row r="365" spans="1:31" s="88" customFormat="1" x14ac:dyDescent="0.2">
      <c r="A365" s="234" t="s">
        <v>77</v>
      </c>
      <c r="B365" s="233" t="s">
        <v>674</v>
      </c>
      <c r="C365" s="234">
        <v>16</v>
      </c>
      <c r="D365" s="234">
        <v>6</v>
      </c>
      <c r="E365" s="234">
        <v>6</v>
      </c>
      <c r="F365" s="234">
        <v>4</v>
      </c>
      <c r="G365" s="234" t="s">
        <v>1115</v>
      </c>
      <c r="H365" s="234">
        <v>24</v>
      </c>
      <c r="I365" s="234">
        <v>0</v>
      </c>
      <c r="J365" s="278"/>
      <c r="K365" s="121" t="s">
        <v>718</v>
      </c>
      <c r="L365" s="88" t="str">
        <f t="shared" ref="L365:M365" si="19">R354</f>
        <v>Chvátal T.</v>
      </c>
      <c r="M365" s="93" t="str">
        <f t="shared" si="19"/>
        <v>Habr J.;Švarc</v>
      </c>
      <c r="N365" s="45"/>
      <c r="P365" s="30">
        <v>14</v>
      </c>
      <c r="Q365" s="30"/>
      <c r="R365" s="30"/>
      <c r="S365" s="30"/>
      <c r="T365" s="30"/>
      <c r="U365" s="30"/>
      <c r="V365" s="305"/>
      <c r="W365" s="305"/>
      <c r="X365" s="305"/>
      <c r="Y365" s="305"/>
      <c r="Z365" s="305"/>
      <c r="AA365" s="305"/>
      <c r="AB365" s="305"/>
      <c r="AC365" s="305"/>
      <c r="AD365" s="305"/>
      <c r="AE365" s="305"/>
    </row>
    <row r="366" spans="1:31" s="88" customFormat="1" x14ac:dyDescent="0.2">
      <c r="A366" s="852" t="s">
        <v>78</v>
      </c>
      <c r="B366" s="853" t="s">
        <v>143</v>
      </c>
      <c r="C366" s="852">
        <v>16</v>
      </c>
      <c r="D366" s="852">
        <v>7</v>
      </c>
      <c r="E366" s="852">
        <v>3</v>
      </c>
      <c r="F366" s="852">
        <v>6</v>
      </c>
      <c r="G366" s="852" t="s">
        <v>1116</v>
      </c>
      <c r="H366" s="852">
        <v>24</v>
      </c>
      <c r="I366" s="852">
        <v>-3</v>
      </c>
      <c r="J366" s="278"/>
      <c r="K366" s="121" t="s">
        <v>1133</v>
      </c>
      <c r="L366" s="88" t="str">
        <f t="shared" ref="L366:M366" si="20">R355</f>
        <v>Kelbler</v>
      </c>
      <c r="M366" s="93" t="str">
        <f t="shared" si="20"/>
        <v>Chvátal J.</v>
      </c>
      <c r="N366" s="47"/>
      <c r="P366" s="30">
        <v>15</v>
      </c>
      <c r="Q366" s="30"/>
      <c r="R366" s="30"/>
      <c r="S366" s="30"/>
      <c r="T366" s="30"/>
      <c r="U366" s="30"/>
      <c r="V366" s="305"/>
      <c r="W366" s="305"/>
      <c r="X366" s="305"/>
      <c r="Y366" s="305"/>
      <c r="Z366" s="305"/>
      <c r="AA366" s="305"/>
      <c r="AB366" s="305"/>
      <c r="AC366" s="305"/>
      <c r="AD366" s="305"/>
      <c r="AE366" s="305"/>
    </row>
    <row r="367" spans="1:31" s="88" customFormat="1" x14ac:dyDescent="0.2">
      <c r="A367" s="234" t="s">
        <v>79</v>
      </c>
      <c r="B367" s="233" t="s">
        <v>443</v>
      </c>
      <c r="C367" s="234">
        <v>15</v>
      </c>
      <c r="D367" s="234">
        <v>7</v>
      </c>
      <c r="E367" s="234">
        <v>2</v>
      </c>
      <c r="F367" s="234">
        <v>6</v>
      </c>
      <c r="G367" s="234" t="s">
        <v>1082</v>
      </c>
      <c r="H367" s="234">
        <v>23</v>
      </c>
      <c r="I367" s="234">
        <v>2</v>
      </c>
      <c r="J367" s="278"/>
      <c r="K367" s="121"/>
      <c r="L367" s="132"/>
      <c r="M367" s="152"/>
      <c r="N367" s="45"/>
      <c r="P367" s="30"/>
      <c r="Q367" s="30"/>
      <c r="R367" s="30"/>
      <c r="S367" s="30"/>
      <c r="T367" s="30"/>
      <c r="U367" s="30"/>
      <c r="V367" s="305"/>
      <c r="W367" s="305"/>
      <c r="X367" s="305"/>
      <c r="Y367" s="305"/>
      <c r="Z367" s="305"/>
      <c r="AA367" s="305"/>
      <c r="AB367" s="305"/>
      <c r="AC367" s="305"/>
      <c r="AD367" s="305"/>
      <c r="AE367" s="305"/>
    </row>
    <row r="368" spans="1:31" s="88" customFormat="1" x14ac:dyDescent="0.2">
      <c r="A368" s="234" t="s">
        <v>80</v>
      </c>
      <c r="B368" s="233" t="s">
        <v>141</v>
      </c>
      <c r="C368" s="234">
        <v>16</v>
      </c>
      <c r="D368" s="234">
        <v>5</v>
      </c>
      <c r="E368" s="234">
        <v>2</v>
      </c>
      <c r="F368" s="234">
        <v>9</v>
      </c>
      <c r="G368" s="234" t="s">
        <v>1117</v>
      </c>
      <c r="H368" s="234">
        <v>17</v>
      </c>
      <c r="I368" s="234">
        <v>-10</v>
      </c>
      <c r="J368" s="278"/>
      <c r="K368" s="266" t="s">
        <v>66</v>
      </c>
      <c r="L368" s="256" t="s">
        <v>59</v>
      </c>
      <c r="M368" s="153" t="s">
        <v>49</v>
      </c>
      <c r="N368" s="45"/>
      <c r="O368" s="30"/>
      <c r="P368" s="30"/>
      <c r="Q368" s="30"/>
      <c r="R368" s="30"/>
      <c r="S368" s="30"/>
      <c r="T368" s="30"/>
      <c r="U368" s="30"/>
      <c r="V368" s="305"/>
      <c r="W368" s="305"/>
      <c r="X368" s="305"/>
      <c r="Y368" s="305"/>
      <c r="Z368" s="305"/>
      <c r="AA368" s="305"/>
      <c r="AB368" s="305"/>
      <c r="AC368" s="305"/>
      <c r="AD368" s="305"/>
      <c r="AE368" s="305"/>
    </row>
    <row r="369" spans="1:31" s="88" customFormat="1" x14ac:dyDescent="0.2">
      <c r="A369" s="234" t="s">
        <v>81</v>
      </c>
      <c r="B369" s="233" t="s">
        <v>440</v>
      </c>
      <c r="C369" s="234">
        <v>16</v>
      </c>
      <c r="D369" s="234">
        <v>4</v>
      </c>
      <c r="E369" s="234">
        <v>4</v>
      </c>
      <c r="F369" s="234">
        <v>8</v>
      </c>
      <c r="G369" s="234" t="s">
        <v>1118</v>
      </c>
      <c r="H369" s="234">
        <v>16</v>
      </c>
      <c r="I369" s="234">
        <v>-8</v>
      </c>
      <c r="J369" s="278"/>
      <c r="K369" s="121" t="s">
        <v>490</v>
      </c>
      <c r="L369" s="45" t="str">
        <f>T352</f>
        <v>Novák B.</v>
      </c>
      <c r="M369" s="45"/>
      <c r="N369" s="122"/>
      <c r="O369" s="30"/>
      <c r="P369" s="30"/>
      <c r="Q369" s="30"/>
      <c r="R369" s="30"/>
      <c r="S369" s="30"/>
      <c r="T369" s="30"/>
      <c r="U369" s="30"/>
      <c r="V369" s="305"/>
      <c r="W369" s="305"/>
      <c r="X369" s="305"/>
      <c r="Y369" s="305"/>
      <c r="Z369" s="305"/>
      <c r="AA369" s="305"/>
      <c r="AB369" s="305"/>
      <c r="AC369" s="305"/>
      <c r="AD369" s="305"/>
      <c r="AE369" s="305"/>
    </row>
    <row r="370" spans="1:31" s="88" customFormat="1" x14ac:dyDescent="0.2">
      <c r="A370" s="234" t="s">
        <v>82</v>
      </c>
      <c r="B370" s="233" t="s">
        <v>145</v>
      </c>
      <c r="C370" s="234">
        <v>15</v>
      </c>
      <c r="D370" s="234">
        <v>4</v>
      </c>
      <c r="E370" s="234">
        <v>3</v>
      </c>
      <c r="F370" s="234">
        <v>8</v>
      </c>
      <c r="G370" s="234" t="s">
        <v>576</v>
      </c>
      <c r="H370" s="234">
        <v>15</v>
      </c>
      <c r="I370" s="234">
        <v>-6</v>
      </c>
      <c r="J370" s="278"/>
      <c r="K370" s="121" t="s">
        <v>385</v>
      </c>
      <c r="L370" s="45" t="str">
        <f>T353</f>
        <v>Kelbler P.</v>
      </c>
      <c r="M370" s="121"/>
      <c r="N370" s="122"/>
      <c r="O370" s="30"/>
      <c r="P370" s="30"/>
      <c r="Q370" s="30"/>
      <c r="R370" s="30"/>
      <c r="S370" s="30"/>
      <c r="T370" s="30"/>
      <c r="U370" s="30"/>
      <c r="V370" s="305"/>
      <c r="W370" s="305"/>
      <c r="X370" s="305"/>
      <c r="Y370" s="305"/>
      <c r="Z370" s="305"/>
      <c r="AA370" s="305"/>
      <c r="AB370" s="305"/>
      <c r="AC370" s="305"/>
      <c r="AD370" s="305"/>
      <c r="AE370" s="305"/>
    </row>
    <row r="371" spans="1:31" s="88" customFormat="1" x14ac:dyDescent="0.2">
      <c r="A371" s="234" t="s">
        <v>83</v>
      </c>
      <c r="B371" s="233" t="s">
        <v>447</v>
      </c>
      <c r="C371" s="234">
        <v>16</v>
      </c>
      <c r="D371" s="234">
        <v>4</v>
      </c>
      <c r="E371" s="234">
        <v>3</v>
      </c>
      <c r="F371" s="234">
        <v>9</v>
      </c>
      <c r="G371" s="234" t="s">
        <v>1119</v>
      </c>
      <c r="H371" s="234">
        <v>15</v>
      </c>
      <c r="I371" s="234">
        <v>-9</v>
      </c>
      <c r="J371" s="278"/>
      <c r="K371" s="121" t="s">
        <v>696</v>
      </c>
      <c r="L371" s="45" t="str">
        <f>T354</f>
        <v>Habr J.</v>
      </c>
      <c r="M371" s="121"/>
      <c r="N371" s="122"/>
      <c r="O371" s="30"/>
      <c r="P371" s="30"/>
      <c r="Q371" s="30"/>
      <c r="R371" s="30"/>
      <c r="S371" s="30"/>
      <c r="T371" s="30"/>
      <c r="U371" s="30"/>
      <c r="V371" s="305"/>
      <c r="W371" s="305"/>
      <c r="X371" s="305"/>
      <c r="Y371" s="305"/>
      <c r="Z371" s="305"/>
      <c r="AA371" s="305"/>
      <c r="AB371" s="305"/>
      <c r="AC371" s="305"/>
      <c r="AD371" s="305"/>
      <c r="AE371" s="305"/>
    </row>
    <row r="372" spans="1:31" s="88" customFormat="1" x14ac:dyDescent="0.2">
      <c r="A372" s="234" t="s">
        <v>84</v>
      </c>
      <c r="B372" s="233" t="s">
        <v>142</v>
      </c>
      <c r="C372" s="234">
        <v>16</v>
      </c>
      <c r="D372" s="234">
        <v>3</v>
      </c>
      <c r="E372" s="234">
        <v>3</v>
      </c>
      <c r="F372" s="234">
        <v>10</v>
      </c>
      <c r="G372" s="234" t="s">
        <v>1120</v>
      </c>
      <c r="H372" s="234">
        <v>12</v>
      </c>
      <c r="I372" s="234">
        <v>-12</v>
      </c>
      <c r="J372" s="278"/>
      <c r="K372" s="121"/>
      <c r="L372" s="45"/>
      <c r="M372" s="121"/>
      <c r="N372" s="122"/>
      <c r="O372" s="30"/>
      <c r="P372" s="30"/>
      <c r="Q372" s="30"/>
      <c r="R372" s="30"/>
      <c r="S372" s="30"/>
      <c r="T372" s="30"/>
      <c r="U372" s="30"/>
      <c r="V372" s="305"/>
      <c r="W372" s="305"/>
      <c r="X372" s="305"/>
      <c r="Y372" s="305"/>
      <c r="Z372" s="305"/>
      <c r="AA372" s="305"/>
      <c r="AB372" s="305"/>
      <c r="AC372" s="305"/>
      <c r="AD372" s="305"/>
      <c r="AE372" s="305"/>
    </row>
    <row r="373" spans="1:31" s="88" customFormat="1" x14ac:dyDescent="0.2">
      <c r="A373" s="234" t="s">
        <v>85</v>
      </c>
      <c r="B373" s="233" t="s">
        <v>477</v>
      </c>
      <c r="C373" s="234">
        <v>15</v>
      </c>
      <c r="D373" s="234">
        <v>1</v>
      </c>
      <c r="E373" s="234">
        <v>5</v>
      </c>
      <c r="F373" s="234">
        <v>9</v>
      </c>
      <c r="G373" s="234" t="s">
        <v>1088</v>
      </c>
      <c r="H373" s="234">
        <v>8</v>
      </c>
      <c r="I373" s="234">
        <v>-13</v>
      </c>
      <c r="J373" s="278"/>
      <c r="K373" s="43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5"/>
      <c r="W373" s="305"/>
      <c r="X373" s="305"/>
      <c r="Y373" s="305"/>
      <c r="Z373" s="305"/>
      <c r="AA373" s="305"/>
      <c r="AB373" s="305"/>
      <c r="AC373" s="305"/>
      <c r="AD373" s="305"/>
      <c r="AE373" s="305"/>
    </row>
    <row r="374" spans="1:31" x14ac:dyDescent="0.2">
      <c r="A374" s="200" t="s">
        <v>545</v>
      </c>
      <c r="B374" s="200" t="s">
        <v>1121</v>
      </c>
      <c r="C374" s="232" t="s">
        <v>1097</v>
      </c>
      <c r="D374" s="200" t="s">
        <v>1122</v>
      </c>
      <c r="E374" s="244"/>
      <c r="F374" s="200"/>
      <c r="G374" s="200"/>
      <c r="H374" s="200"/>
      <c r="I374" s="200"/>
      <c r="K374" s="16" t="s">
        <v>68</v>
      </c>
      <c r="L374" s="6"/>
      <c r="M374" s="6"/>
      <c r="N374" s="6"/>
      <c r="P374" s="30">
        <v>1</v>
      </c>
      <c r="Q374" s="30" t="s">
        <v>478</v>
      </c>
      <c r="R374" s="30" t="str">
        <f>Q383</f>
        <v>Habr V.</v>
      </c>
      <c r="S374" s="30" t="str">
        <f>Q384</f>
        <v>Habr J.</v>
      </c>
      <c r="T374" s="30" t="str">
        <f>Q378</f>
        <v>Urbánek</v>
      </c>
      <c r="U374" s="136"/>
    </row>
    <row r="375" spans="1:31" x14ac:dyDescent="0.2">
      <c r="A375" s="200" t="s">
        <v>547</v>
      </c>
      <c r="B375" s="200" t="s">
        <v>1123</v>
      </c>
      <c r="C375" s="232" t="s">
        <v>1134</v>
      </c>
      <c r="D375" s="200" t="s">
        <v>1122</v>
      </c>
      <c r="E375" s="244"/>
      <c r="F375" s="200"/>
      <c r="G375" s="200"/>
      <c r="H375" s="200"/>
      <c r="I375" s="200"/>
      <c r="L375" s="228" t="str">
        <f xml:space="preserve">           Q374</f>
        <v>Havlík R.</v>
      </c>
      <c r="M375" s="6"/>
      <c r="N375" s="6"/>
      <c r="P375" s="30">
        <v>2</v>
      </c>
      <c r="Q375" s="30" t="s">
        <v>658</v>
      </c>
      <c r="R375" s="30" t="str">
        <f>Q384</f>
        <v>Habr J.</v>
      </c>
      <c r="S375" s="30" t="str">
        <f>Q383</f>
        <v>Habr V.</v>
      </c>
      <c r="T375" s="30" t="str">
        <f>Q380</f>
        <v>Novák B.</v>
      </c>
    </row>
    <row r="376" spans="1:31" x14ac:dyDescent="0.2">
      <c r="A376" s="200" t="s">
        <v>548</v>
      </c>
      <c r="B376" s="200" t="s">
        <v>1124</v>
      </c>
      <c r="C376" s="232" t="s">
        <v>1135</v>
      </c>
      <c r="D376" s="200" t="s">
        <v>1122</v>
      </c>
      <c r="E376" s="244"/>
      <c r="F376" s="200"/>
      <c r="G376" s="200"/>
      <c r="H376" s="200"/>
      <c r="I376" s="200"/>
      <c r="K376" s="10" t="str">
        <f>Q375</f>
        <v>Havlík V.</v>
      </c>
      <c r="L376" s="10" t="str">
        <f>Q376</f>
        <v>Bastl P.</v>
      </c>
      <c r="M376" s="10" t="str">
        <f>Q377</f>
        <v>Kelbler</v>
      </c>
      <c r="N376" s="10" t="str">
        <f>Q378</f>
        <v>Urbánek</v>
      </c>
      <c r="O376" s="103"/>
      <c r="P376" s="30">
        <v>3</v>
      </c>
      <c r="Q376" s="30" t="s">
        <v>667</v>
      </c>
      <c r="R376" s="30" t="str">
        <f>Q383</f>
        <v>Habr V.</v>
      </c>
      <c r="S376" s="30" t="str">
        <f>Q383</f>
        <v>Habr V.</v>
      </c>
    </row>
    <row r="377" spans="1:31" x14ac:dyDescent="0.2">
      <c r="A377" s="200" t="s">
        <v>549</v>
      </c>
      <c r="B377" s="200" t="s">
        <v>1125</v>
      </c>
      <c r="C377" s="232" t="s">
        <v>1134</v>
      </c>
      <c r="D377" s="200" t="s">
        <v>1126</v>
      </c>
      <c r="E377" s="244"/>
      <c r="F377" s="200"/>
      <c r="G377" s="200"/>
      <c r="H377" s="200"/>
      <c r="I377" s="200"/>
      <c r="K377" s="10" t="str">
        <f>Q379</f>
        <v>Chvátal J.</v>
      </c>
      <c r="L377" s="10" t="str">
        <f>Q380</f>
        <v>Novák B.</v>
      </c>
      <c r="M377" s="10" t="str">
        <f>Q381</f>
        <v>Točík</v>
      </c>
      <c r="N377" s="10" t="str">
        <f>Q382</f>
        <v>Chvátal T.</v>
      </c>
      <c r="O377" s="104"/>
      <c r="P377" s="30">
        <v>4</v>
      </c>
      <c r="Q377" s="30" t="s">
        <v>663</v>
      </c>
    </row>
    <row r="378" spans="1:31" x14ac:dyDescent="0.2">
      <c r="A378" s="200" t="s">
        <v>550</v>
      </c>
      <c r="B378" s="200" t="s">
        <v>1127</v>
      </c>
      <c r="C378" s="232" t="s">
        <v>1136</v>
      </c>
      <c r="D378" s="200" t="s">
        <v>1122</v>
      </c>
      <c r="E378" s="244"/>
      <c r="F378" s="200"/>
      <c r="G378" s="200"/>
      <c r="H378" s="200"/>
      <c r="I378" s="200"/>
      <c r="K378" s="10"/>
      <c r="L378" s="10" t="str">
        <f>Q383</f>
        <v>Habr V.</v>
      </c>
      <c r="M378" s="10" t="str">
        <f>Q384</f>
        <v>Habr J.</v>
      </c>
      <c r="N378" s="131"/>
      <c r="O378" s="104"/>
      <c r="P378" s="30">
        <v>5</v>
      </c>
      <c r="Q378" s="30" t="s">
        <v>680</v>
      </c>
    </row>
    <row r="379" spans="1:31" x14ac:dyDescent="0.2">
      <c r="A379" s="200" t="s">
        <v>551</v>
      </c>
      <c r="B379" s="200" t="s">
        <v>645</v>
      </c>
      <c r="C379" s="232" t="s">
        <v>1020</v>
      </c>
      <c r="D379" s="200" t="s">
        <v>1126</v>
      </c>
      <c r="E379" s="244"/>
      <c r="F379" s="200"/>
      <c r="G379" s="200"/>
      <c r="H379" s="200"/>
      <c r="I379" s="200"/>
      <c r="K379" s="16" t="s">
        <v>67</v>
      </c>
      <c r="L379" s="31" t="s">
        <v>61</v>
      </c>
      <c r="M379" s="6" t="s">
        <v>37</v>
      </c>
      <c r="P379" s="30">
        <v>6</v>
      </c>
      <c r="Q379" s="30" t="s">
        <v>686</v>
      </c>
      <c r="R379" s="100"/>
    </row>
    <row r="380" spans="1:31" x14ac:dyDescent="0.2">
      <c r="A380" s="200" t="s">
        <v>391</v>
      </c>
      <c r="B380" s="200" t="s">
        <v>1128</v>
      </c>
      <c r="C380" s="232" t="s">
        <v>1097</v>
      </c>
      <c r="D380" s="200" t="s">
        <v>1122</v>
      </c>
      <c r="E380" s="244"/>
      <c r="F380" s="200"/>
      <c r="G380" s="200"/>
      <c r="H380" s="200"/>
      <c r="I380" s="200"/>
      <c r="K380" s="43" t="s">
        <v>693</v>
      </c>
      <c r="L380" s="30" t="str">
        <f>R385</f>
        <v>Habr J.</v>
      </c>
      <c r="M380" s="86" t="str">
        <f>Q385</f>
        <v>Havlík M.</v>
      </c>
      <c r="P380" s="30">
        <v>7</v>
      </c>
      <c r="Q380" s="30" t="s">
        <v>692</v>
      </c>
    </row>
    <row r="381" spans="1:31" ht="13.5" thickBot="1" x14ac:dyDescent="0.25">
      <c r="A381" s="497" t="s">
        <v>138</v>
      </c>
      <c r="B381" s="497" t="s">
        <v>73</v>
      </c>
      <c r="C381" s="497" t="s">
        <v>139</v>
      </c>
      <c r="D381" s="497" t="s">
        <v>37</v>
      </c>
      <c r="E381" s="497">
        <v>0</v>
      </c>
      <c r="F381" s="497" t="s">
        <v>140</v>
      </c>
      <c r="G381" s="497" t="s">
        <v>89</v>
      </c>
      <c r="H381" s="497" t="s">
        <v>8</v>
      </c>
      <c r="I381" s="497" t="s">
        <v>148</v>
      </c>
      <c r="K381" s="43" t="s">
        <v>715</v>
      </c>
      <c r="L381" s="30" t="str">
        <f>R386</f>
        <v>Točík</v>
      </c>
      <c r="M381" s="86" t="str">
        <f>Q386</f>
        <v>Dolák</v>
      </c>
      <c r="P381" s="30">
        <v>8</v>
      </c>
      <c r="Q381" s="30" t="s">
        <v>1105</v>
      </c>
    </row>
    <row r="382" spans="1:31" ht="13.5" thickTop="1" x14ac:dyDescent="0.2">
      <c r="A382" s="600">
        <v>1</v>
      </c>
      <c r="B382" s="496" t="s">
        <v>675</v>
      </c>
      <c r="C382" s="496">
        <v>17</v>
      </c>
      <c r="D382" s="496">
        <v>10</v>
      </c>
      <c r="E382" s="496">
        <v>4</v>
      </c>
      <c r="F382" s="496">
        <v>3</v>
      </c>
      <c r="G382" s="600" t="s">
        <v>1137</v>
      </c>
      <c r="H382" s="496">
        <v>34</v>
      </c>
      <c r="I382" s="496">
        <v>10</v>
      </c>
      <c r="K382" s="43" t="s">
        <v>696</v>
      </c>
      <c r="L382" s="30" t="str">
        <f>R387</f>
        <v>Novák B.</v>
      </c>
      <c r="M382" s="86" t="str">
        <f>Q387</f>
        <v>Mašát</v>
      </c>
      <c r="P382" s="30">
        <v>9</v>
      </c>
      <c r="Q382" s="30" t="s">
        <v>712</v>
      </c>
    </row>
    <row r="383" spans="1:31" ht="12.75" x14ac:dyDescent="0.2">
      <c r="A383" s="601">
        <v>2</v>
      </c>
      <c r="B383" s="495" t="s">
        <v>439</v>
      </c>
      <c r="C383" s="495">
        <v>16</v>
      </c>
      <c r="D383" s="495">
        <v>10</v>
      </c>
      <c r="E383" s="495">
        <v>3</v>
      </c>
      <c r="F383" s="495">
        <v>3</v>
      </c>
      <c r="G383" s="601" t="s">
        <v>1138</v>
      </c>
      <c r="H383" s="495">
        <v>33</v>
      </c>
      <c r="I383" s="495">
        <v>9</v>
      </c>
      <c r="L383" s="6"/>
      <c r="M383" s="86"/>
      <c r="N383" s="110"/>
      <c r="P383" s="30">
        <v>10</v>
      </c>
      <c r="Q383" s="30" t="s">
        <v>685</v>
      </c>
    </row>
    <row r="384" spans="1:31" ht="12.75" x14ac:dyDescent="0.2">
      <c r="A384" s="601">
        <v>3</v>
      </c>
      <c r="B384" s="495" t="s">
        <v>442</v>
      </c>
      <c r="C384" s="495">
        <v>17</v>
      </c>
      <c r="D384" s="495">
        <v>9</v>
      </c>
      <c r="E384" s="495">
        <v>5</v>
      </c>
      <c r="F384" s="495">
        <v>3</v>
      </c>
      <c r="G384" s="601" t="s">
        <v>1139</v>
      </c>
      <c r="H384" s="495">
        <v>32</v>
      </c>
      <c r="I384" s="495">
        <v>8</v>
      </c>
      <c r="K384" s="16" t="s">
        <v>65</v>
      </c>
      <c r="L384" s="31" t="s">
        <v>0</v>
      </c>
      <c r="M384" s="229" t="s">
        <v>22</v>
      </c>
      <c r="N384" s="110"/>
      <c r="P384" s="30">
        <v>11</v>
      </c>
      <c r="Q384" s="30" t="s">
        <v>678</v>
      </c>
    </row>
    <row r="385" spans="1:31" ht="12.75" x14ac:dyDescent="0.2">
      <c r="A385" s="601">
        <v>4</v>
      </c>
      <c r="B385" s="495" t="s">
        <v>161</v>
      </c>
      <c r="C385" s="495">
        <v>16</v>
      </c>
      <c r="D385" s="495">
        <v>8</v>
      </c>
      <c r="E385" s="495">
        <v>5</v>
      </c>
      <c r="F385" s="495">
        <v>3</v>
      </c>
      <c r="G385" s="601" t="s">
        <v>1140</v>
      </c>
      <c r="H385" s="495">
        <v>29</v>
      </c>
      <c r="I385" s="495">
        <v>2</v>
      </c>
      <c r="K385" s="10" t="s">
        <v>1148</v>
      </c>
      <c r="L385" s="156" t="str">
        <f>R374</f>
        <v>Habr V.</v>
      </c>
      <c r="M385" s="157" t="str">
        <f>S374</f>
        <v>Habr J.</v>
      </c>
      <c r="N385" s="6"/>
      <c r="P385" s="30">
        <v>12</v>
      </c>
      <c r="Q385" s="30" t="s">
        <v>657</v>
      </c>
      <c r="R385" s="30" t="str">
        <f>Q384</f>
        <v>Habr J.</v>
      </c>
    </row>
    <row r="386" spans="1:31" ht="12.75" x14ac:dyDescent="0.2">
      <c r="A386" s="601">
        <v>5</v>
      </c>
      <c r="B386" s="495" t="s">
        <v>446</v>
      </c>
      <c r="C386" s="495">
        <v>16</v>
      </c>
      <c r="D386" s="495">
        <v>9</v>
      </c>
      <c r="E386" s="495">
        <v>2</v>
      </c>
      <c r="F386" s="495">
        <v>5</v>
      </c>
      <c r="G386" s="601" t="s">
        <v>1141</v>
      </c>
      <c r="H386" s="495">
        <v>29</v>
      </c>
      <c r="I386" s="495">
        <v>2</v>
      </c>
      <c r="K386" s="10" t="s">
        <v>1149</v>
      </c>
      <c r="L386" s="156" t="str">
        <f t="shared" ref="L386:M386" si="21">R375</f>
        <v>Habr J.</v>
      </c>
      <c r="M386" s="157" t="str">
        <f t="shared" si="21"/>
        <v>Habr V.</v>
      </c>
      <c r="N386" s="110"/>
      <c r="P386" s="30">
        <v>13</v>
      </c>
      <c r="Q386" s="30" t="s">
        <v>1003</v>
      </c>
      <c r="R386" s="30" t="str">
        <f>Q381</f>
        <v>Točík</v>
      </c>
    </row>
    <row r="387" spans="1:31" ht="12.75" x14ac:dyDescent="0.2">
      <c r="A387" s="601">
        <v>6</v>
      </c>
      <c r="B387" s="495" t="s">
        <v>674</v>
      </c>
      <c r="C387" s="495">
        <v>17</v>
      </c>
      <c r="D387" s="495">
        <v>7</v>
      </c>
      <c r="E387" s="495">
        <v>6</v>
      </c>
      <c r="F387" s="495">
        <v>4</v>
      </c>
      <c r="G387" s="601" t="s">
        <v>1142</v>
      </c>
      <c r="H387" s="495">
        <v>27</v>
      </c>
      <c r="I387" s="495">
        <v>3</v>
      </c>
      <c r="K387" s="10" t="s">
        <v>1150</v>
      </c>
      <c r="L387" s="156" t="str">
        <f t="shared" ref="L387:M387" si="22">R376</f>
        <v>Habr V.</v>
      </c>
      <c r="M387" s="157" t="str">
        <f t="shared" si="22"/>
        <v>Habr V.</v>
      </c>
      <c r="N387" s="6" t="s">
        <v>1161</v>
      </c>
      <c r="P387" s="30">
        <v>14</v>
      </c>
      <c r="Q387" s="30" t="s">
        <v>659</v>
      </c>
      <c r="R387" s="30" t="str">
        <f>Q380</f>
        <v>Novák B.</v>
      </c>
    </row>
    <row r="388" spans="1:31" ht="12.75" x14ac:dyDescent="0.2">
      <c r="A388" s="848">
        <v>7</v>
      </c>
      <c r="B388" s="849" t="s">
        <v>143</v>
      </c>
      <c r="C388" s="849">
        <v>17</v>
      </c>
      <c r="D388" s="849">
        <v>8</v>
      </c>
      <c r="E388" s="849">
        <v>3</v>
      </c>
      <c r="F388" s="849">
        <v>6</v>
      </c>
      <c r="G388" s="848" t="s">
        <v>1143</v>
      </c>
      <c r="H388" s="849">
        <v>27</v>
      </c>
      <c r="I388" s="849">
        <v>-3</v>
      </c>
      <c r="P388" s="30">
        <v>15</v>
      </c>
    </row>
    <row r="389" spans="1:31" ht="12.75" x14ac:dyDescent="0.2">
      <c r="A389" s="601">
        <v>8</v>
      </c>
      <c r="B389" s="495" t="s">
        <v>443</v>
      </c>
      <c r="C389" s="495">
        <v>16</v>
      </c>
      <c r="D389" s="495">
        <v>7</v>
      </c>
      <c r="E389" s="495">
        <v>2</v>
      </c>
      <c r="F389" s="495">
        <v>7</v>
      </c>
      <c r="G389" s="601" t="s">
        <v>1144</v>
      </c>
      <c r="H389" s="495">
        <v>23</v>
      </c>
      <c r="I389" s="495">
        <v>2</v>
      </c>
      <c r="K389" s="265" t="s">
        <v>66</v>
      </c>
      <c r="L389" s="129" t="s">
        <v>59</v>
      </c>
      <c r="M389" s="130" t="s">
        <v>49</v>
      </c>
      <c r="N389" s="110"/>
    </row>
    <row r="390" spans="1:31" ht="12.75" x14ac:dyDescent="0.2">
      <c r="A390" s="601">
        <v>9</v>
      </c>
      <c r="B390" s="495" t="s">
        <v>145</v>
      </c>
      <c r="C390" s="495">
        <v>16</v>
      </c>
      <c r="D390" s="495">
        <v>5</v>
      </c>
      <c r="E390" s="495">
        <v>3</v>
      </c>
      <c r="F390" s="495">
        <v>8</v>
      </c>
      <c r="G390" s="601" t="s">
        <v>1082</v>
      </c>
      <c r="H390" s="495">
        <v>18</v>
      </c>
      <c r="I390" s="495">
        <v>-6</v>
      </c>
      <c r="K390" s="10" t="s">
        <v>1151</v>
      </c>
      <c r="L390" s="6" t="str">
        <f>T374</f>
        <v>Urbánek</v>
      </c>
      <c r="M390" s="593"/>
      <c r="N390" s="86"/>
    </row>
    <row r="391" spans="1:31" ht="12.75" x14ac:dyDescent="0.2">
      <c r="A391" s="601">
        <v>10</v>
      </c>
      <c r="B391" s="495" t="s">
        <v>141</v>
      </c>
      <c r="C391" s="495">
        <v>17</v>
      </c>
      <c r="D391" s="495">
        <v>5</v>
      </c>
      <c r="E391" s="495">
        <v>2</v>
      </c>
      <c r="F391" s="495">
        <v>10</v>
      </c>
      <c r="G391" s="601" t="s">
        <v>1145</v>
      </c>
      <c r="H391" s="495">
        <v>17</v>
      </c>
      <c r="I391" s="495">
        <v>-10</v>
      </c>
      <c r="K391" s="43" t="s">
        <v>715</v>
      </c>
      <c r="L391" s="6" t="str">
        <f>T375</f>
        <v>Novák B.</v>
      </c>
      <c r="M391" s="98"/>
      <c r="N391" s="86"/>
    </row>
    <row r="392" spans="1:31" ht="12.75" x14ac:dyDescent="0.2">
      <c r="A392" s="601">
        <v>11</v>
      </c>
      <c r="B392" s="495" t="s">
        <v>440</v>
      </c>
      <c r="C392" s="495">
        <v>17</v>
      </c>
      <c r="D392" s="495">
        <v>4</v>
      </c>
      <c r="E392" s="495">
        <v>5</v>
      </c>
      <c r="F392" s="495">
        <v>8</v>
      </c>
      <c r="G392" s="601" t="s">
        <v>1118</v>
      </c>
      <c r="H392" s="495">
        <v>17</v>
      </c>
      <c r="I392" s="495">
        <v>-7</v>
      </c>
      <c r="N392" s="415"/>
    </row>
    <row r="393" spans="1:31" ht="12.75" x14ac:dyDescent="0.2">
      <c r="A393" s="601">
        <v>12</v>
      </c>
      <c r="B393" s="495" t="s">
        <v>447</v>
      </c>
      <c r="C393" s="495">
        <v>17</v>
      </c>
      <c r="D393" s="495">
        <v>4</v>
      </c>
      <c r="E393" s="495">
        <v>3</v>
      </c>
      <c r="F393" s="495">
        <v>10</v>
      </c>
      <c r="G393" s="601" t="s">
        <v>1146</v>
      </c>
      <c r="H393" s="495">
        <v>15</v>
      </c>
      <c r="I393" s="495">
        <v>-9</v>
      </c>
      <c r="N393" s="86"/>
    </row>
    <row r="394" spans="1:31" ht="12.75" x14ac:dyDescent="0.2">
      <c r="A394" s="601">
        <v>13</v>
      </c>
      <c r="B394" s="495" t="s">
        <v>142</v>
      </c>
      <c r="C394" s="495">
        <v>17</v>
      </c>
      <c r="D394" s="495">
        <v>3</v>
      </c>
      <c r="E394" s="495">
        <v>4</v>
      </c>
      <c r="F394" s="495">
        <v>10</v>
      </c>
      <c r="G394" s="601" t="s">
        <v>1120</v>
      </c>
      <c r="H394" s="495">
        <v>13</v>
      </c>
      <c r="I394" s="495">
        <v>-14</v>
      </c>
      <c r="L394" s="6"/>
    </row>
    <row r="395" spans="1:31" ht="12.75" x14ac:dyDescent="0.2">
      <c r="A395" s="601">
        <v>14</v>
      </c>
      <c r="B395" s="495" t="s">
        <v>477</v>
      </c>
      <c r="C395" s="495">
        <v>16</v>
      </c>
      <c r="D395" s="495">
        <v>1</v>
      </c>
      <c r="E395" s="495">
        <v>5</v>
      </c>
      <c r="F395" s="495">
        <v>10</v>
      </c>
      <c r="G395" s="601" t="s">
        <v>1147</v>
      </c>
      <c r="H395" s="495">
        <v>8</v>
      </c>
      <c r="I395" s="495">
        <v>-13</v>
      </c>
    </row>
    <row r="396" spans="1:31" s="88" customFormat="1" ht="12.75" x14ac:dyDescent="0.2">
      <c r="A396" s="198" t="s">
        <v>395</v>
      </c>
      <c r="B396" s="198" t="s">
        <v>1152</v>
      </c>
      <c r="C396" s="498" t="s">
        <v>1099</v>
      </c>
      <c r="D396" s="469" t="s">
        <v>1153</v>
      </c>
      <c r="E396" s="198"/>
      <c r="F396" s="499"/>
      <c r="G396" s="198"/>
      <c r="H396" s="198"/>
      <c r="I396" s="198"/>
      <c r="J396" s="155"/>
      <c r="K396" s="123" t="s">
        <v>68</v>
      </c>
      <c r="L396" s="45"/>
      <c r="M396" s="45"/>
      <c r="N396" s="45"/>
      <c r="P396" s="30">
        <v>1</v>
      </c>
      <c r="Q396" s="30" t="s">
        <v>478</v>
      </c>
      <c r="R396" s="30" t="s">
        <v>1182</v>
      </c>
      <c r="S396" s="30" t="s">
        <v>662</v>
      </c>
      <c r="T396" s="30" t="str">
        <f>Q397</f>
        <v>Chvátal T.</v>
      </c>
      <c r="U396" s="30"/>
      <c r="V396" s="305"/>
      <c r="W396" s="305"/>
      <c r="X396" s="305"/>
      <c r="Y396" s="305"/>
      <c r="Z396" s="305"/>
      <c r="AA396" s="305"/>
      <c r="AB396" s="305"/>
      <c r="AC396" s="305"/>
      <c r="AD396" s="305"/>
      <c r="AE396" s="305"/>
    </row>
    <row r="397" spans="1:31" s="88" customFormat="1" ht="12.75" x14ac:dyDescent="0.2">
      <c r="A397" s="759" t="s">
        <v>564</v>
      </c>
      <c r="B397" s="759" t="s">
        <v>471</v>
      </c>
      <c r="C397" s="856" t="s">
        <v>1099</v>
      </c>
      <c r="D397" s="857" t="s">
        <v>1153</v>
      </c>
      <c r="E397" s="198"/>
      <c r="F397" s="499"/>
      <c r="G397" s="198"/>
      <c r="H397" s="198"/>
      <c r="I397" s="198"/>
      <c r="J397" s="155"/>
      <c r="K397" s="121"/>
      <c r="L397" s="255" t="str">
        <f xml:space="preserve">           Q396</f>
        <v>Havlík R.</v>
      </c>
      <c r="M397" s="45"/>
      <c r="N397" s="45"/>
      <c r="O397" s="104"/>
      <c r="P397" s="30">
        <v>2</v>
      </c>
      <c r="Q397" s="30" t="s">
        <v>712</v>
      </c>
      <c r="R397" s="30"/>
      <c r="S397" s="30"/>
      <c r="T397" s="30"/>
      <c r="U397" s="30"/>
      <c r="V397" s="305"/>
      <c r="W397" s="305"/>
      <c r="X397" s="305"/>
      <c r="Y397" s="305"/>
      <c r="Z397" s="305"/>
      <c r="AA397" s="305"/>
      <c r="AB397" s="305"/>
      <c r="AC397" s="305"/>
      <c r="AD397" s="305"/>
      <c r="AE397" s="305"/>
    </row>
    <row r="398" spans="1:31" s="88" customFormat="1" ht="12.75" x14ac:dyDescent="0.2">
      <c r="A398" s="198" t="s">
        <v>565</v>
      </c>
      <c r="B398" s="198" t="s">
        <v>1154</v>
      </c>
      <c r="C398" s="498" t="s">
        <v>1097</v>
      </c>
      <c r="D398" s="469" t="s">
        <v>1153</v>
      </c>
      <c r="E398" s="198"/>
      <c r="F398" s="499"/>
      <c r="G398" s="198"/>
      <c r="H398" s="198"/>
      <c r="I398" s="198"/>
      <c r="J398" s="155"/>
      <c r="K398" s="121" t="str">
        <f>Q397</f>
        <v>Chvátal T.</v>
      </c>
      <c r="L398" s="121" t="str">
        <f>Q398</f>
        <v>Bastl P.</v>
      </c>
      <c r="M398" s="121" t="str">
        <f>Q399</f>
        <v>Kelbler P.</v>
      </c>
      <c r="N398" s="121" t="str">
        <f>Q400</f>
        <v>Urbánek</v>
      </c>
      <c r="O398" s="104"/>
      <c r="P398" s="30">
        <v>3</v>
      </c>
      <c r="Q398" s="30" t="s">
        <v>667</v>
      </c>
      <c r="R398" s="30"/>
      <c r="S398" s="30"/>
      <c r="T398" s="30"/>
      <c r="U398" s="30"/>
      <c r="V398" s="305"/>
      <c r="W398" s="305"/>
      <c r="X398" s="305"/>
      <c r="Y398" s="305"/>
      <c r="Z398" s="305"/>
      <c r="AA398" s="305"/>
      <c r="AB398" s="305"/>
      <c r="AC398" s="305"/>
      <c r="AD398" s="305"/>
      <c r="AE398" s="305"/>
    </row>
    <row r="399" spans="1:31" s="88" customFormat="1" ht="12.75" x14ac:dyDescent="0.2">
      <c r="A399" s="198" t="s">
        <v>566</v>
      </c>
      <c r="B399" s="198" t="s">
        <v>1155</v>
      </c>
      <c r="C399" s="498" t="s">
        <v>1099</v>
      </c>
      <c r="D399" s="469" t="s">
        <v>1156</v>
      </c>
      <c r="E399" s="198"/>
      <c r="F399" s="499"/>
      <c r="G399" s="198"/>
      <c r="H399" s="198"/>
      <c r="I399" s="198"/>
      <c r="J399" s="155"/>
      <c r="K399" s="121" t="str">
        <f>Q401</f>
        <v>Chvátal J.</v>
      </c>
      <c r="L399" s="121" t="str">
        <f>Q402</f>
        <v>Točík</v>
      </c>
      <c r="M399" s="121" t="str">
        <f>Q403</f>
        <v>Habr J.</v>
      </c>
      <c r="N399" s="121" t="str">
        <f>Q404</f>
        <v>Švarc</v>
      </c>
      <c r="O399" s="104"/>
      <c r="P399" s="30">
        <v>4</v>
      </c>
      <c r="Q399" s="30" t="s">
        <v>679</v>
      </c>
      <c r="R399" s="30"/>
      <c r="S399" s="30"/>
      <c r="T399" s="30"/>
      <c r="U399" s="30"/>
      <c r="V399" s="305"/>
      <c r="W399" s="305"/>
      <c r="X399" s="305"/>
      <c r="Y399" s="305"/>
      <c r="Z399" s="305"/>
      <c r="AA399" s="305"/>
      <c r="AB399" s="305"/>
      <c r="AC399" s="305"/>
      <c r="AD399" s="305"/>
      <c r="AE399" s="305"/>
    </row>
    <row r="400" spans="1:31" s="88" customFormat="1" ht="12.75" x14ac:dyDescent="0.2">
      <c r="A400" s="198" t="s">
        <v>567</v>
      </c>
      <c r="B400" s="198" t="s">
        <v>1157</v>
      </c>
      <c r="C400" s="498" t="s">
        <v>1098</v>
      </c>
      <c r="D400" s="469" t="s">
        <v>1153</v>
      </c>
      <c r="E400" s="198"/>
      <c r="F400" s="499"/>
      <c r="G400" s="198"/>
      <c r="H400" s="198"/>
      <c r="I400" s="198"/>
      <c r="J400" s="155"/>
      <c r="K400" s="121"/>
      <c r="L400" s="121" t="str">
        <f>Q405</f>
        <v>Novák V.</v>
      </c>
      <c r="M400" s="121" t="str">
        <f>Q406</f>
        <v>Piler</v>
      </c>
      <c r="N400" s="132"/>
      <c r="P400" s="30">
        <v>5</v>
      </c>
      <c r="Q400" s="30" t="s">
        <v>680</v>
      </c>
      <c r="R400" s="30"/>
      <c r="S400" s="30"/>
      <c r="T400" s="30"/>
      <c r="U400" s="30"/>
      <c r="V400" s="305"/>
      <c r="W400" s="305"/>
      <c r="X400" s="305"/>
      <c r="Y400" s="305"/>
      <c r="Z400" s="305"/>
      <c r="AA400" s="305"/>
      <c r="AB400" s="305"/>
      <c r="AC400" s="305"/>
      <c r="AD400" s="305"/>
      <c r="AE400" s="305"/>
    </row>
    <row r="401" spans="1:31" s="88" customFormat="1" ht="12.75" x14ac:dyDescent="0.2">
      <c r="A401" s="88" t="s">
        <v>568</v>
      </c>
      <c r="B401" s="88" t="s">
        <v>1158</v>
      </c>
      <c r="C401" s="855" t="s">
        <v>1024</v>
      </c>
      <c r="D401" s="88" t="s">
        <v>1153</v>
      </c>
      <c r="E401" s="198"/>
      <c r="F401" s="499"/>
      <c r="G401" s="198"/>
      <c r="H401" s="198"/>
      <c r="I401" s="198"/>
      <c r="J401" s="155"/>
      <c r="K401" s="111" t="s">
        <v>67</v>
      </c>
      <c r="L401" s="47" t="s">
        <v>61</v>
      </c>
      <c r="M401" s="45" t="s">
        <v>37</v>
      </c>
      <c r="N401" s="45"/>
      <c r="P401" s="30">
        <v>6</v>
      </c>
      <c r="Q401" s="30" t="s">
        <v>686</v>
      </c>
      <c r="R401" s="30"/>
      <c r="S401" s="30"/>
      <c r="T401" s="30"/>
      <c r="U401" s="30"/>
      <c r="V401" s="305"/>
      <c r="W401" s="305"/>
      <c r="X401" s="305"/>
      <c r="Y401" s="305"/>
      <c r="Z401" s="305"/>
      <c r="AA401" s="305"/>
      <c r="AB401" s="305"/>
      <c r="AC401" s="305"/>
      <c r="AD401" s="305"/>
      <c r="AE401" s="305"/>
    </row>
    <row r="402" spans="1:31" s="88" customFormat="1" ht="12.75" x14ac:dyDescent="0.2">
      <c r="A402" s="198" t="s">
        <v>569</v>
      </c>
      <c r="B402" s="198" t="s">
        <v>1159</v>
      </c>
      <c r="C402" s="498" t="s">
        <v>1026</v>
      </c>
      <c r="D402" s="469" t="s">
        <v>1153</v>
      </c>
      <c r="E402" s="198"/>
      <c r="F402" s="499"/>
      <c r="G402" s="198"/>
      <c r="H402" s="198"/>
      <c r="I402" s="198"/>
      <c r="J402" s="155"/>
      <c r="K402" s="121" t="s">
        <v>728</v>
      </c>
      <c r="L402" s="45" t="str">
        <f>R407</f>
        <v>Točík</v>
      </c>
      <c r="M402" s="122" t="str">
        <f>Q407</f>
        <v>Havbr V.</v>
      </c>
      <c r="N402" s="45"/>
      <c r="P402" s="30">
        <v>7</v>
      </c>
      <c r="Q402" s="30" t="s">
        <v>1105</v>
      </c>
      <c r="R402" s="30"/>
      <c r="S402" s="30"/>
      <c r="T402" s="30"/>
      <c r="U402" s="30"/>
      <c r="V402" s="305"/>
      <c r="W402" s="305"/>
      <c r="X402" s="305"/>
      <c r="Y402" s="305"/>
      <c r="Z402" s="305"/>
      <c r="AA402" s="305"/>
      <c r="AB402" s="305"/>
      <c r="AC402" s="305"/>
      <c r="AD402" s="305"/>
      <c r="AE402" s="305"/>
    </row>
    <row r="403" spans="1:31" s="88" customFormat="1" ht="12" thickBot="1" x14ac:dyDescent="0.25">
      <c r="A403" s="470" t="s">
        <v>138</v>
      </c>
      <c r="B403" s="470" t="s">
        <v>73</v>
      </c>
      <c r="C403" s="470" t="s">
        <v>139</v>
      </c>
      <c r="D403" s="470" t="s">
        <v>37</v>
      </c>
      <c r="E403" s="470">
        <v>0</v>
      </c>
      <c r="F403" s="470" t="s">
        <v>140</v>
      </c>
      <c r="G403" s="470" t="s">
        <v>89</v>
      </c>
      <c r="H403" s="470" t="s">
        <v>8</v>
      </c>
      <c r="I403" s="470" t="s">
        <v>148</v>
      </c>
      <c r="J403" s="155"/>
      <c r="K403" s="121"/>
      <c r="L403" s="45"/>
      <c r="M403" s="122"/>
      <c r="N403" s="45"/>
      <c r="P403" s="30">
        <v>8</v>
      </c>
      <c r="Q403" s="30" t="s">
        <v>678</v>
      </c>
      <c r="R403" s="30"/>
      <c r="S403" s="30"/>
      <c r="T403" s="30"/>
      <c r="U403" s="30"/>
      <c r="V403" s="305"/>
      <c r="W403" s="305"/>
      <c r="X403" s="305"/>
      <c r="Y403" s="305"/>
      <c r="Z403" s="305"/>
      <c r="AA403" s="305"/>
      <c r="AB403" s="305"/>
      <c r="AC403" s="305"/>
      <c r="AD403" s="305"/>
      <c r="AE403" s="305"/>
    </row>
    <row r="404" spans="1:31" s="88" customFormat="1" ht="12" thickTop="1" x14ac:dyDescent="0.2">
      <c r="A404" s="471">
        <v>1</v>
      </c>
      <c r="B404" s="471" t="s">
        <v>675</v>
      </c>
      <c r="C404" s="471">
        <v>18</v>
      </c>
      <c r="D404" s="471">
        <v>11</v>
      </c>
      <c r="E404" s="471">
        <v>4</v>
      </c>
      <c r="F404" s="471">
        <v>3</v>
      </c>
      <c r="G404" s="628" t="s">
        <v>1162</v>
      </c>
      <c r="H404" s="471">
        <v>37</v>
      </c>
      <c r="I404" s="471">
        <v>13</v>
      </c>
      <c r="J404" s="155"/>
      <c r="K404" s="121"/>
      <c r="L404" s="45"/>
      <c r="M404" s="122"/>
      <c r="N404" s="45"/>
      <c r="P404" s="30">
        <v>9</v>
      </c>
      <c r="Q404" s="30" t="s">
        <v>662</v>
      </c>
      <c r="R404" s="30"/>
      <c r="S404" s="30"/>
      <c r="T404" s="30"/>
      <c r="U404" s="30"/>
      <c r="V404" s="305"/>
      <c r="W404" s="305"/>
      <c r="X404" s="305"/>
      <c r="Y404" s="305"/>
      <c r="Z404" s="305"/>
      <c r="AA404" s="305"/>
      <c r="AB404" s="305"/>
      <c r="AC404" s="305"/>
      <c r="AD404" s="305"/>
      <c r="AE404" s="305"/>
    </row>
    <row r="405" spans="1:31" s="88" customFormat="1" x14ac:dyDescent="0.2">
      <c r="A405" s="472">
        <v>2</v>
      </c>
      <c r="B405" s="472" t="s">
        <v>439</v>
      </c>
      <c r="C405" s="472">
        <v>17</v>
      </c>
      <c r="D405" s="472">
        <v>10</v>
      </c>
      <c r="E405" s="472">
        <v>4</v>
      </c>
      <c r="F405" s="472">
        <v>3</v>
      </c>
      <c r="G405" s="629" t="s">
        <v>1079</v>
      </c>
      <c r="H405" s="472">
        <v>34</v>
      </c>
      <c r="I405" s="472">
        <v>10</v>
      </c>
      <c r="J405" s="155"/>
      <c r="K405" s="121"/>
      <c r="L405" s="45"/>
      <c r="M405" s="45"/>
      <c r="N405" s="122"/>
      <c r="P405" s="30">
        <v>10</v>
      </c>
      <c r="Q405" s="30" t="s">
        <v>660</v>
      </c>
      <c r="R405" s="30"/>
      <c r="S405" s="30"/>
      <c r="T405" s="30"/>
      <c r="U405" s="30"/>
      <c r="V405" s="305"/>
      <c r="W405" s="305"/>
      <c r="X405" s="305"/>
      <c r="Y405" s="305"/>
      <c r="Z405" s="305"/>
      <c r="AA405" s="305"/>
      <c r="AB405" s="305"/>
      <c r="AC405" s="305"/>
      <c r="AD405" s="305"/>
      <c r="AE405" s="305"/>
    </row>
    <row r="406" spans="1:31" s="88" customFormat="1" x14ac:dyDescent="0.2">
      <c r="A406" s="472">
        <v>3</v>
      </c>
      <c r="B406" s="472" t="s">
        <v>161</v>
      </c>
      <c r="C406" s="472">
        <v>17</v>
      </c>
      <c r="D406" s="472">
        <v>9</v>
      </c>
      <c r="E406" s="472">
        <v>5</v>
      </c>
      <c r="F406" s="472">
        <v>3</v>
      </c>
      <c r="G406" s="629" t="s">
        <v>1163</v>
      </c>
      <c r="H406" s="472">
        <v>32</v>
      </c>
      <c r="I406" s="472">
        <v>5</v>
      </c>
      <c r="J406" s="155"/>
      <c r="K406" s="121" t="s">
        <v>65</v>
      </c>
      <c r="L406" s="45" t="s">
        <v>0</v>
      </c>
      <c r="M406" s="45" t="s">
        <v>22</v>
      </c>
      <c r="N406" s="122"/>
      <c r="P406" s="30">
        <v>11</v>
      </c>
      <c r="Q406" s="30" t="s">
        <v>1182</v>
      </c>
      <c r="R406" s="30"/>
      <c r="S406" s="30"/>
      <c r="T406" s="30"/>
      <c r="U406" s="30"/>
      <c r="V406" s="305"/>
      <c r="W406" s="305"/>
      <c r="X406" s="305"/>
      <c r="Y406" s="305"/>
      <c r="Z406" s="305"/>
      <c r="AA406" s="305"/>
      <c r="AB406" s="305"/>
      <c r="AC406" s="305"/>
      <c r="AD406" s="305"/>
      <c r="AE406" s="305"/>
    </row>
    <row r="407" spans="1:31" s="88" customFormat="1" x14ac:dyDescent="0.2">
      <c r="A407" s="472">
        <v>4</v>
      </c>
      <c r="B407" s="472" t="s">
        <v>442</v>
      </c>
      <c r="C407" s="472">
        <v>18</v>
      </c>
      <c r="D407" s="472">
        <v>9</v>
      </c>
      <c r="E407" s="472">
        <v>5</v>
      </c>
      <c r="F407" s="472">
        <v>4</v>
      </c>
      <c r="G407" s="629" t="s">
        <v>1164</v>
      </c>
      <c r="H407" s="472">
        <v>32</v>
      </c>
      <c r="I407" s="472">
        <v>5</v>
      </c>
      <c r="J407" s="155"/>
      <c r="K407" s="123" t="s">
        <v>718</v>
      </c>
      <c r="L407" s="88" t="str">
        <f>R396</f>
        <v>Piler</v>
      </c>
      <c r="M407" s="93" t="str">
        <f>S396</f>
        <v>Švarc</v>
      </c>
      <c r="N407" s="45"/>
      <c r="P407" s="30">
        <v>12</v>
      </c>
      <c r="Q407" s="30" t="s">
        <v>1183</v>
      </c>
      <c r="R407" s="30" t="str">
        <f>Q402</f>
        <v>Točík</v>
      </c>
      <c r="S407" s="30"/>
      <c r="T407" s="30"/>
      <c r="U407" s="30"/>
      <c r="V407" s="305"/>
      <c r="W407" s="305"/>
      <c r="X407" s="305"/>
      <c r="Y407" s="305"/>
      <c r="Z407" s="305"/>
      <c r="AA407" s="305"/>
      <c r="AB407" s="305"/>
      <c r="AC407" s="305"/>
      <c r="AD407" s="305"/>
      <c r="AE407" s="305"/>
    </row>
    <row r="408" spans="1:31" s="88" customFormat="1" x14ac:dyDescent="0.2">
      <c r="A408" s="472">
        <v>5</v>
      </c>
      <c r="B408" s="472" t="s">
        <v>446</v>
      </c>
      <c r="C408" s="472">
        <v>17</v>
      </c>
      <c r="D408" s="472">
        <v>9</v>
      </c>
      <c r="E408" s="472">
        <v>3</v>
      </c>
      <c r="F408" s="472">
        <v>5</v>
      </c>
      <c r="G408" s="629" t="s">
        <v>1165</v>
      </c>
      <c r="H408" s="472">
        <v>30</v>
      </c>
      <c r="I408" s="472">
        <v>3</v>
      </c>
      <c r="J408" s="155"/>
      <c r="K408" s="121"/>
      <c r="L408" s="132"/>
      <c r="M408" s="152"/>
      <c r="N408" s="122"/>
      <c r="P408" s="30">
        <v>13</v>
      </c>
      <c r="Q408" s="30"/>
      <c r="R408" s="30"/>
      <c r="S408" s="30"/>
      <c r="T408" s="30"/>
      <c r="U408" s="30"/>
      <c r="V408" s="305"/>
      <c r="W408" s="305"/>
      <c r="X408" s="305"/>
      <c r="Y408" s="305"/>
      <c r="Z408" s="305"/>
      <c r="AA408" s="305"/>
      <c r="AB408" s="305"/>
      <c r="AC408" s="305"/>
      <c r="AD408" s="305"/>
      <c r="AE408" s="305"/>
    </row>
    <row r="409" spans="1:31" s="88" customFormat="1" x14ac:dyDescent="0.2">
      <c r="A409" s="472">
        <v>6</v>
      </c>
      <c r="B409" s="472" t="s">
        <v>674</v>
      </c>
      <c r="C409" s="472">
        <v>18</v>
      </c>
      <c r="D409" s="472">
        <v>8</v>
      </c>
      <c r="E409" s="472">
        <v>6</v>
      </c>
      <c r="F409" s="472">
        <v>4</v>
      </c>
      <c r="G409" s="629" t="s">
        <v>1166</v>
      </c>
      <c r="H409" s="472">
        <v>30</v>
      </c>
      <c r="I409" s="472">
        <v>3</v>
      </c>
      <c r="J409" s="155"/>
      <c r="K409" s="121"/>
      <c r="L409" s="132"/>
      <c r="M409" s="152"/>
      <c r="N409" s="45"/>
      <c r="P409" s="30">
        <v>14</v>
      </c>
      <c r="Q409" s="30"/>
      <c r="R409" s="30"/>
      <c r="S409" s="30"/>
      <c r="T409" s="30"/>
      <c r="U409" s="30"/>
      <c r="V409" s="305"/>
      <c r="W409" s="305"/>
      <c r="X409" s="305"/>
      <c r="Y409" s="305"/>
      <c r="Z409" s="305"/>
      <c r="AA409" s="305"/>
      <c r="AB409" s="305"/>
      <c r="AC409" s="305"/>
      <c r="AD409" s="305"/>
      <c r="AE409" s="305"/>
    </row>
    <row r="410" spans="1:31" s="88" customFormat="1" x14ac:dyDescent="0.2">
      <c r="A410" s="858">
        <v>7</v>
      </c>
      <c r="B410" s="858" t="s">
        <v>143</v>
      </c>
      <c r="C410" s="858">
        <v>18</v>
      </c>
      <c r="D410" s="858">
        <v>8</v>
      </c>
      <c r="E410" s="858">
        <v>4</v>
      </c>
      <c r="F410" s="858">
        <v>6</v>
      </c>
      <c r="G410" s="859" t="s">
        <v>1167</v>
      </c>
      <c r="H410" s="858">
        <v>28</v>
      </c>
      <c r="I410" s="858">
        <v>-2</v>
      </c>
      <c r="J410" s="155"/>
      <c r="K410" s="121"/>
      <c r="L410" s="132"/>
      <c r="M410" s="152"/>
      <c r="N410" s="47"/>
      <c r="P410" s="30">
        <v>15</v>
      </c>
      <c r="Q410" s="30"/>
      <c r="R410" s="30"/>
      <c r="S410" s="30"/>
      <c r="T410" s="30"/>
      <c r="U410" s="30"/>
      <c r="V410" s="305"/>
      <c r="W410" s="305"/>
      <c r="X410" s="305"/>
      <c r="Y410" s="305"/>
      <c r="Z410" s="305"/>
      <c r="AA410" s="305"/>
      <c r="AB410" s="305"/>
      <c r="AC410" s="305"/>
      <c r="AD410" s="305"/>
      <c r="AE410" s="305"/>
    </row>
    <row r="411" spans="1:31" s="88" customFormat="1" x14ac:dyDescent="0.2">
      <c r="A411" s="472">
        <v>8</v>
      </c>
      <c r="B411" s="472" t="s">
        <v>443</v>
      </c>
      <c r="C411" s="472">
        <v>17</v>
      </c>
      <c r="D411" s="472">
        <v>7</v>
      </c>
      <c r="E411" s="472">
        <v>2</v>
      </c>
      <c r="F411" s="472">
        <v>8</v>
      </c>
      <c r="G411" s="629" t="s">
        <v>1168</v>
      </c>
      <c r="H411" s="472">
        <v>23</v>
      </c>
      <c r="I411" s="472">
        <v>-1</v>
      </c>
      <c r="J411" s="155"/>
      <c r="K411" s="121"/>
      <c r="L411" s="132"/>
      <c r="M411" s="152"/>
      <c r="N411" s="45"/>
      <c r="P411" s="30"/>
      <c r="Q411" s="30"/>
      <c r="R411" s="30"/>
      <c r="S411" s="30"/>
      <c r="T411" s="30"/>
      <c r="U411" s="30"/>
      <c r="V411" s="305"/>
      <c r="W411" s="305"/>
      <c r="X411" s="305"/>
      <c r="Y411" s="305"/>
      <c r="Z411" s="305"/>
      <c r="AA411" s="305"/>
      <c r="AB411" s="305"/>
      <c r="AC411" s="305"/>
      <c r="AD411" s="305"/>
      <c r="AE411" s="305"/>
    </row>
    <row r="412" spans="1:31" s="88" customFormat="1" x14ac:dyDescent="0.2">
      <c r="A412" s="472">
        <v>9</v>
      </c>
      <c r="B412" s="472" t="s">
        <v>141</v>
      </c>
      <c r="C412" s="472">
        <v>18</v>
      </c>
      <c r="D412" s="472">
        <v>5</v>
      </c>
      <c r="E412" s="472">
        <v>3</v>
      </c>
      <c r="F412" s="472">
        <v>10</v>
      </c>
      <c r="G412" s="629" t="s">
        <v>1169</v>
      </c>
      <c r="H412" s="472">
        <v>18</v>
      </c>
      <c r="I412" s="472">
        <v>-12</v>
      </c>
      <c r="J412" s="155"/>
      <c r="K412" s="266" t="s">
        <v>66</v>
      </c>
      <c r="L412" s="256" t="s">
        <v>59</v>
      </c>
      <c r="M412" s="153" t="s">
        <v>49</v>
      </c>
      <c r="N412" s="45"/>
      <c r="O412" s="30"/>
      <c r="P412" s="30"/>
      <c r="Q412" s="30"/>
      <c r="R412" s="30"/>
      <c r="S412" s="30"/>
      <c r="T412" s="30"/>
      <c r="U412" s="30"/>
      <c r="V412" s="305"/>
      <c r="W412" s="305"/>
      <c r="X412" s="305"/>
      <c r="Y412" s="305"/>
      <c r="Z412" s="305"/>
      <c r="AA412" s="305"/>
      <c r="AB412" s="305"/>
      <c r="AC412" s="305"/>
      <c r="AD412" s="305"/>
      <c r="AE412" s="305"/>
    </row>
    <row r="413" spans="1:31" s="88" customFormat="1" x14ac:dyDescent="0.2">
      <c r="A413" s="472">
        <v>10</v>
      </c>
      <c r="B413" s="472" t="s">
        <v>145</v>
      </c>
      <c r="C413" s="472">
        <v>17</v>
      </c>
      <c r="D413" s="472">
        <v>5</v>
      </c>
      <c r="E413" s="472">
        <v>3</v>
      </c>
      <c r="F413" s="472">
        <v>9</v>
      </c>
      <c r="G413" s="629" t="s">
        <v>1170</v>
      </c>
      <c r="H413" s="472">
        <v>18</v>
      </c>
      <c r="I413" s="472">
        <v>-6</v>
      </c>
      <c r="J413" s="155"/>
      <c r="K413" s="121" t="s">
        <v>494</v>
      </c>
      <c r="L413" s="45" t="str">
        <f>T396</f>
        <v>Chvátal T.</v>
      </c>
      <c r="M413" s="45"/>
      <c r="N413" s="122"/>
      <c r="O413" s="30"/>
      <c r="P413" s="30"/>
      <c r="Q413" s="30"/>
      <c r="R413" s="30"/>
      <c r="S413" s="30"/>
      <c r="T413" s="30"/>
      <c r="U413" s="30"/>
      <c r="V413" s="305"/>
      <c r="W413" s="305"/>
      <c r="X413" s="305"/>
      <c r="Y413" s="305"/>
      <c r="Z413" s="305"/>
      <c r="AA413" s="305"/>
      <c r="AB413" s="305"/>
      <c r="AC413" s="305"/>
      <c r="AD413" s="305"/>
      <c r="AE413" s="305"/>
    </row>
    <row r="414" spans="1:31" s="88" customFormat="1" x14ac:dyDescent="0.2">
      <c r="A414" s="472">
        <v>11</v>
      </c>
      <c r="B414" s="472" t="s">
        <v>440</v>
      </c>
      <c r="C414" s="472">
        <v>18</v>
      </c>
      <c r="D414" s="472">
        <v>4</v>
      </c>
      <c r="E414" s="472">
        <v>6</v>
      </c>
      <c r="F414" s="472">
        <v>8</v>
      </c>
      <c r="G414" s="629" t="s">
        <v>1171</v>
      </c>
      <c r="H414" s="472">
        <v>18</v>
      </c>
      <c r="I414" s="472">
        <v>-9</v>
      </c>
      <c r="J414" s="155"/>
      <c r="K414" s="121"/>
      <c r="L414" s="45"/>
      <c r="M414" s="121"/>
      <c r="N414" s="122"/>
      <c r="O414" s="30"/>
      <c r="P414" s="30"/>
      <c r="Q414" s="30"/>
      <c r="R414" s="30"/>
      <c r="S414" s="30"/>
      <c r="T414" s="30"/>
      <c r="U414" s="30"/>
      <c r="V414" s="305"/>
      <c r="W414" s="305"/>
      <c r="X414" s="305"/>
      <c r="Y414" s="305"/>
      <c r="Z414" s="305"/>
      <c r="AA414" s="305"/>
      <c r="AB414" s="305"/>
      <c r="AC414" s="305"/>
      <c r="AD414" s="305"/>
      <c r="AE414" s="305"/>
    </row>
    <row r="415" spans="1:31" s="88" customFormat="1" x14ac:dyDescent="0.2">
      <c r="A415" s="472">
        <v>12</v>
      </c>
      <c r="B415" s="472" t="s">
        <v>447</v>
      </c>
      <c r="C415" s="472">
        <v>18</v>
      </c>
      <c r="D415" s="472">
        <v>4</v>
      </c>
      <c r="E415" s="472">
        <v>4</v>
      </c>
      <c r="F415" s="472">
        <v>10</v>
      </c>
      <c r="G415" s="629" t="s">
        <v>1172</v>
      </c>
      <c r="H415" s="472">
        <v>16</v>
      </c>
      <c r="I415" s="472">
        <v>-11</v>
      </c>
      <c r="J415" s="155"/>
      <c r="K415" s="121"/>
      <c r="L415" s="45"/>
      <c r="M415" s="121"/>
      <c r="N415" s="122"/>
      <c r="O415" s="30"/>
      <c r="P415" s="30"/>
      <c r="Q415" s="30"/>
      <c r="R415" s="30"/>
      <c r="S415" s="30"/>
      <c r="T415" s="30"/>
      <c r="U415" s="30"/>
      <c r="V415" s="305"/>
      <c r="W415" s="305"/>
      <c r="X415" s="305"/>
      <c r="Y415" s="305"/>
      <c r="Z415" s="305"/>
      <c r="AA415" s="305"/>
      <c r="AB415" s="305"/>
      <c r="AC415" s="305"/>
      <c r="AD415" s="305"/>
      <c r="AE415" s="305"/>
    </row>
    <row r="416" spans="1:31" s="88" customFormat="1" x14ac:dyDescent="0.2">
      <c r="A416" s="472">
        <v>13</v>
      </c>
      <c r="B416" s="472" t="s">
        <v>142</v>
      </c>
      <c r="C416" s="472">
        <v>18</v>
      </c>
      <c r="D416" s="472">
        <v>3</v>
      </c>
      <c r="E416" s="472">
        <v>4</v>
      </c>
      <c r="F416" s="472">
        <v>11</v>
      </c>
      <c r="G416" s="629" t="s">
        <v>1173</v>
      </c>
      <c r="H416" s="472">
        <v>13</v>
      </c>
      <c r="I416" s="472">
        <v>-14</v>
      </c>
      <c r="J416" s="155"/>
      <c r="K416" s="121"/>
      <c r="L416" s="45"/>
      <c r="M416" s="121"/>
      <c r="N416" s="122"/>
      <c r="O416" s="30"/>
      <c r="P416" s="30"/>
      <c r="Q416" s="30"/>
      <c r="R416" s="30"/>
      <c r="S416" s="30"/>
      <c r="T416" s="30"/>
      <c r="U416" s="30"/>
      <c r="V416" s="305"/>
      <c r="W416" s="305"/>
      <c r="X416" s="305"/>
      <c r="Y416" s="305"/>
      <c r="Z416" s="305"/>
      <c r="AA416" s="305"/>
      <c r="AB416" s="305"/>
      <c r="AC416" s="305"/>
      <c r="AD416" s="305"/>
      <c r="AE416" s="305"/>
    </row>
    <row r="417" spans="1:31" s="88" customFormat="1" x14ac:dyDescent="0.2">
      <c r="A417" s="472">
        <v>14</v>
      </c>
      <c r="B417" s="472" t="s">
        <v>477</v>
      </c>
      <c r="C417" s="472">
        <v>17</v>
      </c>
      <c r="D417" s="472">
        <v>2</v>
      </c>
      <c r="E417" s="472">
        <v>5</v>
      </c>
      <c r="F417" s="472">
        <v>10</v>
      </c>
      <c r="G417" s="629" t="s">
        <v>1174</v>
      </c>
      <c r="H417" s="472">
        <v>11</v>
      </c>
      <c r="I417" s="472">
        <v>-13</v>
      </c>
      <c r="J417" s="155"/>
      <c r="K417" s="43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5"/>
      <c r="W417" s="305"/>
      <c r="X417" s="305"/>
      <c r="Y417" s="305"/>
      <c r="Z417" s="305"/>
      <c r="AA417" s="305"/>
      <c r="AB417" s="305"/>
      <c r="AC417" s="305"/>
      <c r="AD417" s="305"/>
      <c r="AE417" s="305"/>
    </row>
    <row r="418" spans="1:31" ht="12.75" x14ac:dyDescent="0.2">
      <c r="A418" s="473" t="s">
        <v>570</v>
      </c>
      <c r="B418" s="473" t="s">
        <v>1175</v>
      </c>
      <c r="C418" s="860" t="s">
        <v>1202</v>
      </c>
      <c r="D418" s="473" t="s">
        <v>1176</v>
      </c>
      <c r="E418" s="200"/>
      <c r="F418" s="200"/>
      <c r="G418" s="200"/>
      <c r="H418" s="200"/>
      <c r="I418" s="200"/>
      <c r="J418" s="200"/>
      <c r="K418" s="16" t="s">
        <v>68</v>
      </c>
      <c r="L418" s="6"/>
      <c r="M418" s="6"/>
      <c r="N418" s="6"/>
      <c r="P418" s="30">
        <v>1</v>
      </c>
      <c r="Q418" s="30" t="s">
        <v>478</v>
      </c>
      <c r="R418" s="30" t="s">
        <v>711</v>
      </c>
      <c r="S418" s="30" t="s">
        <v>1186</v>
      </c>
      <c r="T418" s="30" t="str">
        <f>Q419</f>
        <v>Havlík V.</v>
      </c>
    </row>
    <row r="419" spans="1:31" ht="12.75" x14ac:dyDescent="0.2">
      <c r="A419" s="473" t="s">
        <v>571</v>
      </c>
      <c r="B419" s="473" t="s">
        <v>1177</v>
      </c>
      <c r="C419" s="860" t="s">
        <v>1076</v>
      </c>
      <c r="D419" s="473" t="s">
        <v>1176</v>
      </c>
      <c r="E419" s="200"/>
      <c r="F419" s="200"/>
      <c r="G419" s="200"/>
      <c r="H419" s="200"/>
      <c r="I419" s="200"/>
      <c r="J419" s="200"/>
      <c r="L419" s="228" t="str">
        <f xml:space="preserve">           Q418</f>
        <v>Havlík R.</v>
      </c>
      <c r="M419" s="6"/>
      <c r="N419" s="6"/>
      <c r="P419" s="30">
        <v>2</v>
      </c>
      <c r="Q419" s="30" t="s">
        <v>658</v>
      </c>
      <c r="T419" s="30" t="str">
        <f>Q424</f>
        <v>Kelbler P.</v>
      </c>
    </row>
    <row r="420" spans="1:31" ht="12.75" x14ac:dyDescent="0.2">
      <c r="A420" s="473" t="s">
        <v>572</v>
      </c>
      <c r="B420" s="473" t="s">
        <v>1178</v>
      </c>
      <c r="C420" s="860" t="s">
        <v>1026</v>
      </c>
      <c r="D420" s="473" t="s">
        <v>1176</v>
      </c>
      <c r="E420" s="200"/>
      <c r="F420" s="200"/>
      <c r="G420" s="200"/>
      <c r="H420" s="200"/>
      <c r="I420" s="200"/>
      <c r="J420" s="200"/>
      <c r="K420" s="10" t="str">
        <f>Q419</f>
        <v>Havlík V.</v>
      </c>
      <c r="L420" s="10" t="str">
        <f>Q420</f>
        <v>Bastl P.</v>
      </c>
      <c r="M420" s="10" t="str">
        <f>Q421</f>
        <v>Mašát</v>
      </c>
      <c r="N420" s="10" t="str">
        <f>Q422</f>
        <v>Novák V.</v>
      </c>
      <c r="O420" s="103"/>
      <c r="P420" s="30">
        <v>3</v>
      </c>
      <c r="Q420" s="30" t="s">
        <v>667</v>
      </c>
    </row>
    <row r="421" spans="1:31" ht="12.75" x14ac:dyDescent="0.2">
      <c r="A421" s="473" t="s">
        <v>573</v>
      </c>
      <c r="B421" s="473" t="s">
        <v>1179</v>
      </c>
      <c r="C421" s="860" t="s">
        <v>1203</v>
      </c>
      <c r="D421" s="473" t="s">
        <v>1176</v>
      </c>
      <c r="E421" s="200"/>
      <c r="F421" s="200"/>
      <c r="G421" s="200"/>
      <c r="H421" s="200"/>
      <c r="I421" s="200"/>
      <c r="J421" s="200"/>
      <c r="K421" s="10" t="str">
        <f>Q423</f>
        <v>Bastl V.</v>
      </c>
      <c r="L421" s="10" t="str">
        <f>Q424</f>
        <v>Kelbler P.</v>
      </c>
      <c r="M421" s="10" t="str">
        <f>Q425</f>
        <v>Habr V.</v>
      </c>
      <c r="N421" s="10" t="str">
        <f>Q426</f>
        <v>Švarc</v>
      </c>
      <c r="O421" s="104"/>
      <c r="P421" s="30">
        <v>4</v>
      </c>
      <c r="Q421" s="30" t="s">
        <v>659</v>
      </c>
    </row>
    <row r="422" spans="1:31" ht="12.75" x14ac:dyDescent="0.2">
      <c r="A422" s="473" t="s">
        <v>574</v>
      </c>
      <c r="B422" s="473" t="s">
        <v>1180</v>
      </c>
      <c r="C422" s="860" t="s">
        <v>1204</v>
      </c>
      <c r="D422" s="473" t="s">
        <v>1176</v>
      </c>
      <c r="E422" s="200"/>
      <c r="F422" s="200"/>
      <c r="G422" s="200"/>
      <c r="H422" s="200"/>
      <c r="I422" s="200"/>
      <c r="J422" s="200"/>
      <c r="K422" s="10"/>
      <c r="L422" s="10" t="str">
        <f>Q427</f>
        <v>Habr J.</v>
      </c>
      <c r="M422" s="10" t="str">
        <f>Q428</f>
        <v>Březina</v>
      </c>
      <c r="N422" s="131"/>
      <c r="O422" s="104"/>
      <c r="P422" s="30">
        <v>5</v>
      </c>
      <c r="Q422" s="30" t="s">
        <v>660</v>
      </c>
    </row>
    <row r="423" spans="1:31" ht="12.75" x14ac:dyDescent="0.2">
      <c r="A423" s="473" t="s">
        <v>575</v>
      </c>
      <c r="B423" s="473" t="s">
        <v>1181</v>
      </c>
      <c r="C423" s="860" t="s">
        <v>1097</v>
      </c>
      <c r="D423" s="473" t="s">
        <v>1176</v>
      </c>
      <c r="E423" s="200"/>
      <c r="F423" s="200"/>
      <c r="G423" s="200"/>
      <c r="H423" s="200"/>
      <c r="I423" s="200"/>
      <c r="J423" s="200"/>
      <c r="P423" s="30">
        <v>6</v>
      </c>
      <c r="Q423" s="30" t="s">
        <v>661</v>
      </c>
    </row>
    <row r="424" spans="1:31" ht="12.75" x14ac:dyDescent="0.2">
      <c r="A424" s="862" t="s">
        <v>396</v>
      </c>
      <c r="B424" s="862" t="s">
        <v>464</v>
      </c>
      <c r="C424" s="863" t="s">
        <v>1099</v>
      </c>
      <c r="D424" s="862" t="s">
        <v>1176</v>
      </c>
      <c r="E424" s="200"/>
      <c r="F424" s="200"/>
      <c r="G424" s="200"/>
      <c r="H424" s="200"/>
      <c r="I424" s="200"/>
      <c r="J424" s="200"/>
      <c r="K424" s="16" t="s">
        <v>67</v>
      </c>
      <c r="L424" s="31" t="s">
        <v>61</v>
      </c>
      <c r="M424" s="6" t="s">
        <v>37</v>
      </c>
      <c r="P424" s="30">
        <v>7</v>
      </c>
      <c r="Q424" s="30" t="s">
        <v>679</v>
      </c>
    </row>
    <row r="425" spans="1:31" ht="13.5" thickBot="1" x14ac:dyDescent="0.25">
      <c r="A425" s="474" t="s">
        <v>138</v>
      </c>
      <c r="B425" s="474" t="s">
        <v>73</v>
      </c>
      <c r="C425" s="474" t="s">
        <v>139</v>
      </c>
      <c r="D425" s="474" t="s">
        <v>37</v>
      </c>
      <c r="E425" s="474">
        <v>0</v>
      </c>
      <c r="F425" s="474" t="s">
        <v>140</v>
      </c>
      <c r="G425" s="474" t="s">
        <v>89</v>
      </c>
      <c r="H425" s="474" t="s">
        <v>8</v>
      </c>
      <c r="I425" s="474" t="s">
        <v>148</v>
      </c>
      <c r="J425" s="200"/>
      <c r="K425" s="43" t="s">
        <v>713</v>
      </c>
      <c r="L425" s="30" t="str">
        <f>R429</f>
        <v>Mašát</v>
      </c>
      <c r="M425" s="86" t="str">
        <f>Q429</f>
        <v>Chvátal J.</v>
      </c>
      <c r="P425" s="30">
        <v>8</v>
      </c>
      <c r="Q425" s="30" t="s">
        <v>685</v>
      </c>
      <c r="V425" s="284"/>
      <c r="W425" s="284"/>
    </row>
    <row r="426" spans="1:31" ht="13.5" thickTop="1" x14ac:dyDescent="0.2">
      <c r="A426" s="475">
        <v>1</v>
      </c>
      <c r="B426" s="475" t="s">
        <v>675</v>
      </c>
      <c r="C426" s="476">
        <v>19</v>
      </c>
      <c r="D426" s="476">
        <v>12</v>
      </c>
      <c r="E426" s="476">
        <v>4</v>
      </c>
      <c r="F426" s="476">
        <v>3</v>
      </c>
      <c r="G426" s="476" t="s">
        <v>1189</v>
      </c>
      <c r="H426" s="476">
        <v>40</v>
      </c>
      <c r="I426" s="476">
        <v>13</v>
      </c>
      <c r="J426" s="200"/>
      <c r="K426" s="43" t="s">
        <v>205</v>
      </c>
      <c r="L426" s="30" t="str">
        <f>R430</f>
        <v>Březina</v>
      </c>
      <c r="M426" s="86" t="str">
        <f>Q430</f>
        <v>Jindra</v>
      </c>
      <c r="P426" s="30">
        <v>9</v>
      </c>
      <c r="Q426" s="30" t="s">
        <v>662</v>
      </c>
      <c r="V426" s="284"/>
      <c r="W426" s="284"/>
    </row>
    <row r="427" spans="1:31" ht="12.75" x14ac:dyDescent="0.2">
      <c r="A427" s="477">
        <v>2</v>
      </c>
      <c r="B427" s="477" t="s">
        <v>161</v>
      </c>
      <c r="C427" s="478">
        <v>18</v>
      </c>
      <c r="D427" s="478">
        <v>10</v>
      </c>
      <c r="E427" s="478">
        <v>5</v>
      </c>
      <c r="F427" s="478">
        <v>3</v>
      </c>
      <c r="G427" s="478" t="s">
        <v>1190</v>
      </c>
      <c r="H427" s="478">
        <v>35</v>
      </c>
      <c r="I427" s="478">
        <v>5</v>
      </c>
      <c r="J427" s="200"/>
      <c r="K427" s="43" t="s">
        <v>188</v>
      </c>
      <c r="L427" s="30" t="str">
        <f>R431</f>
        <v>Habr V.</v>
      </c>
      <c r="M427" s="86" t="str">
        <f>Q431</f>
        <v>Choloděnko M.</v>
      </c>
      <c r="P427" s="30">
        <v>10</v>
      </c>
      <c r="Q427" s="30" t="s">
        <v>678</v>
      </c>
      <c r="V427" s="284"/>
      <c r="W427" s="284"/>
    </row>
    <row r="428" spans="1:31" ht="12.75" x14ac:dyDescent="0.2">
      <c r="A428" s="477">
        <v>3</v>
      </c>
      <c r="B428" s="477" t="s">
        <v>439</v>
      </c>
      <c r="C428" s="478">
        <v>18</v>
      </c>
      <c r="D428" s="478">
        <v>10</v>
      </c>
      <c r="E428" s="478">
        <v>5</v>
      </c>
      <c r="F428" s="478">
        <v>3</v>
      </c>
      <c r="G428" s="478" t="s">
        <v>1191</v>
      </c>
      <c r="H428" s="478">
        <v>35</v>
      </c>
      <c r="I428" s="478">
        <v>8</v>
      </c>
      <c r="J428" s="200"/>
      <c r="M428" s="86"/>
      <c r="N428" s="110"/>
      <c r="P428" s="30">
        <v>11</v>
      </c>
      <c r="Q428" s="30" t="s">
        <v>1184</v>
      </c>
      <c r="V428" s="284"/>
      <c r="W428" s="284"/>
    </row>
    <row r="429" spans="1:31" ht="12.75" x14ac:dyDescent="0.2">
      <c r="A429" s="477">
        <v>4</v>
      </c>
      <c r="B429" s="477" t="s">
        <v>446</v>
      </c>
      <c r="C429" s="478">
        <v>18</v>
      </c>
      <c r="D429" s="478">
        <v>10</v>
      </c>
      <c r="E429" s="478">
        <v>3</v>
      </c>
      <c r="F429" s="478">
        <v>5</v>
      </c>
      <c r="G429" s="478" t="s">
        <v>1192</v>
      </c>
      <c r="H429" s="478">
        <v>33</v>
      </c>
      <c r="I429" s="478">
        <v>3</v>
      </c>
      <c r="J429" s="200"/>
      <c r="K429" s="16" t="s">
        <v>65</v>
      </c>
      <c r="L429" s="31" t="s">
        <v>0</v>
      </c>
      <c r="M429" s="229" t="s">
        <v>22</v>
      </c>
      <c r="N429" s="110"/>
      <c r="P429" s="30">
        <v>12</v>
      </c>
      <c r="Q429" s="30" t="s">
        <v>686</v>
      </c>
      <c r="R429" s="30" t="str">
        <f>Q421</f>
        <v>Mašát</v>
      </c>
      <c r="V429" s="284"/>
      <c r="W429" s="284"/>
    </row>
    <row r="430" spans="1:31" ht="12.75" x14ac:dyDescent="0.2">
      <c r="A430" s="477">
        <v>5</v>
      </c>
      <c r="B430" s="477" t="s">
        <v>442</v>
      </c>
      <c r="C430" s="478">
        <v>19</v>
      </c>
      <c r="D430" s="478">
        <v>9</v>
      </c>
      <c r="E430" s="478">
        <v>5</v>
      </c>
      <c r="F430" s="478">
        <v>5</v>
      </c>
      <c r="G430" s="478" t="s">
        <v>1193</v>
      </c>
      <c r="H430" s="478">
        <v>32</v>
      </c>
      <c r="I430" s="478">
        <v>5</v>
      </c>
      <c r="J430" s="200"/>
      <c r="K430" s="10" t="s">
        <v>491</v>
      </c>
      <c r="L430" s="156" t="str">
        <f>R418</f>
        <v>vlastní</v>
      </c>
      <c r="M430" s="157" t="str">
        <f>S418</f>
        <v>Jindra+Havlík R.</v>
      </c>
      <c r="N430" s="6"/>
      <c r="P430" s="30">
        <v>13</v>
      </c>
      <c r="Q430" s="30" t="s">
        <v>665</v>
      </c>
      <c r="R430" s="30" t="str">
        <f>Q428</f>
        <v>Březina</v>
      </c>
      <c r="V430" s="284"/>
      <c r="W430" s="284"/>
    </row>
    <row r="431" spans="1:31" ht="12.75" x14ac:dyDescent="0.2">
      <c r="A431" s="477">
        <v>6</v>
      </c>
      <c r="B431" s="477" t="s">
        <v>674</v>
      </c>
      <c r="C431" s="478">
        <v>19</v>
      </c>
      <c r="D431" s="478">
        <v>8</v>
      </c>
      <c r="E431" s="478">
        <v>6</v>
      </c>
      <c r="F431" s="478">
        <v>5</v>
      </c>
      <c r="G431" s="478" t="s">
        <v>1194</v>
      </c>
      <c r="H431" s="478">
        <v>30</v>
      </c>
      <c r="I431" s="478">
        <v>0</v>
      </c>
      <c r="J431" s="200"/>
      <c r="K431" s="30"/>
      <c r="P431" s="30">
        <v>14</v>
      </c>
      <c r="Q431" s="30" t="s">
        <v>1185</v>
      </c>
      <c r="R431" s="30" t="str">
        <f>Q425</f>
        <v>Habr V.</v>
      </c>
      <c r="V431" s="284"/>
      <c r="W431" s="284"/>
    </row>
    <row r="432" spans="1:31" ht="12.75" x14ac:dyDescent="0.2">
      <c r="A432" s="864">
        <v>7</v>
      </c>
      <c r="B432" s="864" t="s">
        <v>143</v>
      </c>
      <c r="C432" s="865">
        <v>19</v>
      </c>
      <c r="D432" s="865">
        <v>8</v>
      </c>
      <c r="E432" s="865">
        <v>5</v>
      </c>
      <c r="F432" s="865">
        <v>6</v>
      </c>
      <c r="G432" s="865" t="s">
        <v>1195</v>
      </c>
      <c r="H432" s="865">
        <v>29</v>
      </c>
      <c r="I432" s="865">
        <v>-1</v>
      </c>
      <c r="J432" s="644"/>
      <c r="K432" s="10"/>
      <c r="L432" s="156"/>
      <c r="M432" s="157"/>
      <c r="N432" s="100"/>
      <c r="P432" s="30">
        <v>15</v>
      </c>
      <c r="V432" s="284"/>
      <c r="W432" s="284"/>
    </row>
    <row r="433" spans="1:23" ht="12.75" x14ac:dyDescent="0.2">
      <c r="A433" s="477">
        <v>8</v>
      </c>
      <c r="B433" s="477" t="s">
        <v>443</v>
      </c>
      <c r="C433" s="478">
        <v>18</v>
      </c>
      <c r="D433" s="478">
        <v>7</v>
      </c>
      <c r="E433" s="478">
        <v>2</v>
      </c>
      <c r="F433" s="478">
        <v>9</v>
      </c>
      <c r="G433" s="478" t="s">
        <v>1196</v>
      </c>
      <c r="H433" s="478">
        <v>23</v>
      </c>
      <c r="I433" s="478">
        <v>-1</v>
      </c>
      <c r="J433" s="200"/>
      <c r="N433" s="6"/>
      <c r="V433" s="284"/>
      <c r="W433" s="284"/>
    </row>
    <row r="434" spans="1:23" ht="12.75" x14ac:dyDescent="0.2">
      <c r="A434" s="477">
        <v>9</v>
      </c>
      <c r="B434" s="477" t="s">
        <v>141</v>
      </c>
      <c r="C434" s="478">
        <v>19</v>
      </c>
      <c r="D434" s="478">
        <v>6</v>
      </c>
      <c r="E434" s="478">
        <v>3</v>
      </c>
      <c r="F434" s="478">
        <v>10</v>
      </c>
      <c r="G434" s="478" t="s">
        <v>1197</v>
      </c>
      <c r="H434" s="478">
        <v>21</v>
      </c>
      <c r="I434" s="478">
        <v>-9</v>
      </c>
      <c r="J434" s="200"/>
      <c r="K434" s="265" t="s">
        <v>66</v>
      </c>
      <c r="L434" s="129" t="s">
        <v>59</v>
      </c>
      <c r="M434" s="130" t="s">
        <v>49</v>
      </c>
      <c r="V434" s="284"/>
      <c r="W434" s="284"/>
    </row>
    <row r="435" spans="1:23" ht="12.75" x14ac:dyDescent="0.2">
      <c r="A435" s="477">
        <v>10</v>
      </c>
      <c r="B435" s="477" t="s">
        <v>145</v>
      </c>
      <c r="C435" s="478">
        <v>18</v>
      </c>
      <c r="D435" s="478">
        <v>6</v>
      </c>
      <c r="E435" s="478">
        <v>3</v>
      </c>
      <c r="F435" s="478">
        <v>9</v>
      </c>
      <c r="G435" s="478" t="s">
        <v>1198</v>
      </c>
      <c r="H435" s="478">
        <v>21</v>
      </c>
      <c r="I435" s="478">
        <v>-6</v>
      </c>
      <c r="J435" s="200"/>
      <c r="K435" s="10" t="s">
        <v>693</v>
      </c>
      <c r="L435" s="6" t="str">
        <f>T418</f>
        <v>Havlík V.</v>
      </c>
      <c r="M435" s="6"/>
      <c r="N435" s="86"/>
      <c r="V435" s="284"/>
      <c r="W435" s="284"/>
    </row>
    <row r="436" spans="1:23" ht="12.75" x14ac:dyDescent="0.2">
      <c r="A436" s="477">
        <v>11</v>
      </c>
      <c r="B436" s="477" t="s">
        <v>440</v>
      </c>
      <c r="C436" s="478">
        <v>19</v>
      </c>
      <c r="D436" s="478">
        <v>4</v>
      </c>
      <c r="E436" s="478">
        <v>6</v>
      </c>
      <c r="F436" s="478">
        <v>9</v>
      </c>
      <c r="G436" s="478" t="s">
        <v>1199</v>
      </c>
      <c r="H436" s="478">
        <v>18</v>
      </c>
      <c r="I436" s="478">
        <v>-9</v>
      </c>
      <c r="J436" s="200"/>
      <c r="K436" s="43" t="s">
        <v>482</v>
      </c>
      <c r="L436" s="6" t="str">
        <f>T419</f>
        <v>Kelbler P.</v>
      </c>
      <c r="M436" s="10"/>
      <c r="N436" s="86"/>
      <c r="V436" s="284"/>
      <c r="W436" s="284"/>
    </row>
    <row r="437" spans="1:23" ht="12.75" x14ac:dyDescent="0.2">
      <c r="A437" s="477">
        <v>12</v>
      </c>
      <c r="B437" s="477" t="s">
        <v>447</v>
      </c>
      <c r="C437" s="478">
        <v>19</v>
      </c>
      <c r="D437" s="478">
        <v>4</v>
      </c>
      <c r="E437" s="478">
        <v>4</v>
      </c>
      <c r="F437" s="478">
        <v>11</v>
      </c>
      <c r="G437" s="478" t="s">
        <v>1088</v>
      </c>
      <c r="H437" s="478">
        <v>16</v>
      </c>
      <c r="I437" s="478">
        <v>-11</v>
      </c>
      <c r="J437" s="200"/>
      <c r="L437" s="6"/>
      <c r="M437" s="10"/>
      <c r="N437" s="86"/>
      <c r="V437" s="284"/>
      <c r="W437" s="284"/>
    </row>
    <row r="438" spans="1:23" ht="12.75" x14ac:dyDescent="0.2">
      <c r="A438" s="477">
        <v>13</v>
      </c>
      <c r="B438" s="477" t="s">
        <v>142</v>
      </c>
      <c r="C438" s="478">
        <v>19</v>
      </c>
      <c r="D438" s="478">
        <v>4</v>
      </c>
      <c r="E438" s="478">
        <v>4</v>
      </c>
      <c r="F438" s="478">
        <v>11</v>
      </c>
      <c r="G438" s="478" t="s">
        <v>1200</v>
      </c>
      <c r="H438" s="478">
        <v>16</v>
      </c>
      <c r="I438" s="478">
        <v>-14</v>
      </c>
      <c r="J438" s="200"/>
      <c r="L438" s="6"/>
      <c r="M438" s="10"/>
      <c r="N438" s="86"/>
      <c r="V438" s="284"/>
      <c r="W438" s="284"/>
    </row>
    <row r="439" spans="1:23" ht="12.75" x14ac:dyDescent="0.2">
      <c r="A439" s="477">
        <v>14</v>
      </c>
      <c r="B439" s="477" t="s">
        <v>477</v>
      </c>
      <c r="C439" s="478">
        <v>18</v>
      </c>
      <c r="D439" s="478">
        <v>2</v>
      </c>
      <c r="E439" s="478">
        <v>5</v>
      </c>
      <c r="F439" s="478">
        <v>11</v>
      </c>
      <c r="G439" s="478" t="s">
        <v>1201</v>
      </c>
      <c r="H439" s="478">
        <v>11</v>
      </c>
      <c r="I439" s="478">
        <v>-13</v>
      </c>
      <c r="J439" s="200"/>
      <c r="M439" s="10"/>
      <c r="N439" s="86"/>
      <c r="V439" s="284"/>
      <c r="W439" s="284"/>
    </row>
    <row r="440" spans="1:23" x14ac:dyDescent="0.2">
      <c r="A440" s="30"/>
      <c r="B440" s="30"/>
      <c r="C440" s="30"/>
      <c r="D440" s="30"/>
      <c r="E440" s="198"/>
      <c r="F440" s="198"/>
      <c r="G440" s="198"/>
      <c r="H440" s="198"/>
      <c r="I440" s="198"/>
      <c r="J440" s="200"/>
      <c r="K440" s="30"/>
      <c r="O440" s="88"/>
      <c r="P440" s="30">
        <v>1</v>
      </c>
      <c r="Q440" s="30" t="s">
        <v>1213</v>
      </c>
      <c r="T440" s="30" t="str">
        <f>Q451</f>
        <v>Habr V.</v>
      </c>
    </row>
    <row r="441" spans="1:23" x14ac:dyDescent="0.2">
      <c r="A441" s="759" t="s">
        <v>578</v>
      </c>
      <c r="B441" s="759" t="s">
        <v>376</v>
      </c>
      <c r="C441" s="866" t="s">
        <v>1225</v>
      </c>
      <c r="D441" s="759" t="s">
        <v>1205</v>
      </c>
      <c r="E441" s="198"/>
      <c r="F441" s="198"/>
      <c r="G441" s="198"/>
      <c r="H441" s="490"/>
      <c r="I441" s="198"/>
      <c r="J441" s="200"/>
      <c r="K441" s="111" t="s">
        <v>68</v>
      </c>
      <c r="L441" s="45"/>
      <c r="M441" s="45"/>
      <c r="N441" s="45"/>
      <c r="O441" s="104"/>
      <c r="P441" s="30">
        <v>2</v>
      </c>
      <c r="Q441" s="30" t="s">
        <v>712</v>
      </c>
      <c r="T441" s="30" t="str">
        <f>Q443</f>
        <v>Novák V.</v>
      </c>
    </row>
    <row r="442" spans="1:23" x14ac:dyDescent="0.2">
      <c r="A442" s="198" t="s">
        <v>397</v>
      </c>
      <c r="B442" s="198" t="s">
        <v>1206</v>
      </c>
      <c r="C442" s="835" t="s">
        <v>1098</v>
      </c>
      <c r="D442" s="198" t="s">
        <v>1207</v>
      </c>
      <c r="E442" s="198"/>
      <c r="F442" s="198"/>
      <c r="G442" s="198"/>
      <c r="H442" s="490"/>
      <c r="I442" s="198"/>
      <c r="J442" s="200"/>
      <c r="K442" s="121"/>
      <c r="L442" s="255" t="str">
        <f xml:space="preserve">           Q440</f>
        <v>Nedoma</v>
      </c>
      <c r="M442" s="45"/>
      <c r="N442" s="45"/>
      <c r="O442" s="104"/>
      <c r="P442" s="30">
        <v>3</v>
      </c>
      <c r="Q442" s="30" t="s">
        <v>667</v>
      </c>
    </row>
    <row r="443" spans="1:23" x14ac:dyDescent="0.2">
      <c r="A443" s="198" t="s">
        <v>579</v>
      </c>
      <c r="B443" s="198" t="s">
        <v>1208</v>
      </c>
      <c r="C443" s="835" t="s">
        <v>1026</v>
      </c>
      <c r="D443" s="198" t="s">
        <v>1205</v>
      </c>
      <c r="E443" s="198"/>
      <c r="F443" s="198"/>
      <c r="G443" s="198"/>
      <c r="H443" s="490"/>
      <c r="I443" s="198"/>
      <c r="J443" s="200"/>
      <c r="K443" s="121" t="str">
        <f>Q441</f>
        <v>Chvátal T.</v>
      </c>
      <c r="L443" s="121" t="str">
        <f>Q442</f>
        <v>Bastl P.</v>
      </c>
      <c r="M443" s="121" t="str">
        <f>Q443</f>
        <v>Novák V.</v>
      </c>
      <c r="N443" s="121" t="str">
        <f>Q444</f>
        <v>Habr S.</v>
      </c>
      <c r="O443" s="104"/>
      <c r="P443" s="30">
        <v>4</v>
      </c>
      <c r="Q443" s="30" t="s">
        <v>660</v>
      </c>
    </row>
    <row r="444" spans="1:23" x14ac:dyDescent="0.2">
      <c r="A444" s="198" t="s">
        <v>580</v>
      </c>
      <c r="B444" s="198" t="s">
        <v>1209</v>
      </c>
      <c r="C444" s="835" t="s">
        <v>1024</v>
      </c>
      <c r="D444" s="198" t="s">
        <v>1207</v>
      </c>
      <c r="E444" s="198"/>
      <c r="F444" s="198"/>
      <c r="G444" s="198"/>
      <c r="H444" s="198"/>
      <c r="I444" s="198"/>
      <c r="J444" s="200"/>
      <c r="K444" s="121" t="str">
        <f>Q445</f>
        <v>Chvátal J.</v>
      </c>
      <c r="L444" s="121" t="str">
        <f>Q446</f>
        <v>Kelbler P.</v>
      </c>
      <c r="M444" s="121" t="str">
        <f>Q447</f>
        <v>Habr J.</v>
      </c>
      <c r="N444" s="121" t="str">
        <f>Q448</f>
        <v>Švarc</v>
      </c>
      <c r="O444" s="88"/>
      <c r="P444" s="30">
        <v>5</v>
      </c>
      <c r="Q444" s="30" t="s">
        <v>691</v>
      </c>
    </row>
    <row r="445" spans="1:23" x14ac:dyDescent="0.2">
      <c r="A445" s="198" t="s">
        <v>581</v>
      </c>
      <c r="B445" s="198" t="s">
        <v>1210</v>
      </c>
      <c r="C445" s="835" t="s">
        <v>1136</v>
      </c>
      <c r="D445" s="198" t="s">
        <v>1207</v>
      </c>
      <c r="E445" s="198"/>
      <c r="F445" s="198"/>
      <c r="G445" s="198"/>
      <c r="H445" s="198"/>
      <c r="I445" s="198"/>
      <c r="J445" s="200"/>
      <c r="K445" s="121"/>
      <c r="L445" s="121" t="str">
        <f>Q449</f>
        <v>Bastl V.</v>
      </c>
      <c r="M445" s="121" t="str">
        <f>Q450</f>
        <v>Sevelda</v>
      </c>
      <c r="N445" s="132"/>
      <c r="O445" s="88"/>
      <c r="P445" s="30">
        <v>6</v>
      </c>
      <c r="Q445" s="30" t="s">
        <v>686</v>
      </c>
    </row>
    <row r="446" spans="1:23" x14ac:dyDescent="0.2">
      <c r="A446" s="198" t="s">
        <v>582</v>
      </c>
      <c r="B446" s="198" t="s">
        <v>1211</v>
      </c>
      <c r="C446" s="835" t="s">
        <v>1226</v>
      </c>
      <c r="D446" s="198" t="s">
        <v>1205</v>
      </c>
      <c r="E446" s="198"/>
      <c r="F446" s="198"/>
      <c r="G446" s="198"/>
      <c r="H446" s="198"/>
      <c r="I446" s="198"/>
      <c r="J446" s="200"/>
      <c r="K446" s="111" t="s">
        <v>67</v>
      </c>
      <c r="L446" s="47" t="s">
        <v>61</v>
      </c>
      <c r="M446" s="45" t="s">
        <v>37</v>
      </c>
      <c r="N446" s="45"/>
      <c r="O446" s="88"/>
      <c r="P446" s="30">
        <v>7</v>
      </c>
      <c r="Q446" s="30" t="s">
        <v>679</v>
      </c>
    </row>
    <row r="447" spans="1:23" x14ac:dyDescent="0.2">
      <c r="A447" s="507" t="s">
        <v>583</v>
      </c>
      <c r="B447" s="507" t="s">
        <v>1212</v>
      </c>
      <c r="C447" s="867" t="s">
        <v>1225</v>
      </c>
      <c r="D447" s="507" t="s">
        <v>1205</v>
      </c>
      <c r="E447" s="507"/>
      <c r="F447" s="507"/>
      <c r="G447" s="507"/>
      <c r="H447" s="507"/>
      <c r="I447" s="507"/>
      <c r="J447" s="200"/>
      <c r="K447" s="121" t="s">
        <v>577</v>
      </c>
      <c r="L447" s="45" t="str">
        <f>R451</f>
        <v>Švarc</v>
      </c>
      <c r="M447" s="122" t="str">
        <f>Q451</f>
        <v>Habr V.</v>
      </c>
      <c r="N447" s="45"/>
      <c r="O447" s="88"/>
      <c r="P447" s="30">
        <v>8</v>
      </c>
      <c r="Q447" s="30" t="s">
        <v>678</v>
      </c>
    </row>
    <row r="448" spans="1:23" ht="12" thickBot="1" x14ac:dyDescent="0.25">
      <c r="A448" s="505" t="s">
        <v>138</v>
      </c>
      <c r="B448" s="505" t="s">
        <v>73</v>
      </c>
      <c r="C448" s="506" t="s">
        <v>139</v>
      </c>
      <c r="D448" s="505" t="s">
        <v>37</v>
      </c>
      <c r="E448" s="505">
        <v>0</v>
      </c>
      <c r="F448" s="505" t="s">
        <v>140</v>
      </c>
      <c r="G448" s="505" t="s">
        <v>89</v>
      </c>
      <c r="H448" s="505" t="s">
        <v>8</v>
      </c>
      <c r="I448" s="505" t="s">
        <v>148</v>
      </c>
      <c r="J448" s="198"/>
      <c r="K448" s="121" t="s">
        <v>187</v>
      </c>
      <c r="L448" s="45" t="str">
        <f>R452</f>
        <v>Habr V.</v>
      </c>
      <c r="M448" s="122" t="str">
        <f>Q452</f>
        <v>Mašát</v>
      </c>
      <c r="N448" s="45"/>
      <c r="O448" s="88"/>
      <c r="P448" s="30">
        <v>9</v>
      </c>
      <c r="Q448" s="30" t="s">
        <v>662</v>
      </c>
    </row>
    <row r="449" spans="1:18" ht="12" thickTop="1" x14ac:dyDescent="0.2">
      <c r="A449" s="238">
        <v>1</v>
      </c>
      <c r="B449" s="238" t="s">
        <v>675</v>
      </c>
      <c r="C449" s="239">
        <v>20</v>
      </c>
      <c r="D449" s="239">
        <v>13</v>
      </c>
      <c r="E449" s="239">
        <v>4</v>
      </c>
      <c r="F449" s="239">
        <v>3</v>
      </c>
      <c r="G449" s="239" t="s">
        <v>1215</v>
      </c>
      <c r="H449" s="239">
        <v>43</v>
      </c>
      <c r="I449" s="239">
        <v>16</v>
      </c>
      <c r="J449" s="198"/>
      <c r="K449" s="121"/>
      <c r="L449" s="45"/>
      <c r="M449" s="122"/>
      <c r="N449" s="45"/>
      <c r="O449" s="88"/>
      <c r="P449" s="30">
        <v>10</v>
      </c>
      <c r="Q449" s="30" t="s">
        <v>661</v>
      </c>
    </row>
    <row r="450" spans="1:18" x14ac:dyDescent="0.2">
      <c r="A450" s="233">
        <v>2</v>
      </c>
      <c r="B450" s="233" t="s">
        <v>439</v>
      </c>
      <c r="C450" s="234">
        <v>20</v>
      </c>
      <c r="D450" s="234">
        <v>11</v>
      </c>
      <c r="E450" s="234">
        <v>5</v>
      </c>
      <c r="F450" s="234">
        <v>4</v>
      </c>
      <c r="G450" s="234" t="s">
        <v>1216</v>
      </c>
      <c r="H450" s="234">
        <v>38</v>
      </c>
      <c r="I450" s="234">
        <v>8</v>
      </c>
      <c r="J450" s="198"/>
      <c r="K450" s="121"/>
      <c r="L450" s="45"/>
      <c r="M450" s="122"/>
      <c r="N450" s="122"/>
      <c r="O450" s="88"/>
      <c r="P450" s="30">
        <v>11</v>
      </c>
      <c r="Q450" s="30" t="s">
        <v>1129</v>
      </c>
    </row>
    <row r="451" spans="1:18" x14ac:dyDescent="0.2">
      <c r="A451" s="233">
        <v>3</v>
      </c>
      <c r="B451" s="233" t="s">
        <v>161</v>
      </c>
      <c r="C451" s="234">
        <v>20</v>
      </c>
      <c r="D451" s="234">
        <v>10</v>
      </c>
      <c r="E451" s="234">
        <v>6</v>
      </c>
      <c r="F451" s="234">
        <v>4</v>
      </c>
      <c r="G451" s="234" t="s">
        <v>1055</v>
      </c>
      <c r="H451" s="234">
        <v>36</v>
      </c>
      <c r="I451" s="234">
        <v>6</v>
      </c>
      <c r="J451" s="198"/>
      <c r="K451" s="121"/>
      <c r="L451" s="45"/>
      <c r="M451" s="122"/>
      <c r="N451" s="122"/>
      <c r="O451" s="88"/>
      <c r="P451" s="30">
        <v>12</v>
      </c>
      <c r="Q451" s="30" t="s">
        <v>685</v>
      </c>
      <c r="R451" s="30" t="str">
        <f>Q448</f>
        <v>Švarc</v>
      </c>
    </row>
    <row r="452" spans="1:18" x14ac:dyDescent="0.2">
      <c r="A452" s="233">
        <v>4</v>
      </c>
      <c r="B452" s="233" t="s">
        <v>442</v>
      </c>
      <c r="C452" s="234">
        <v>20</v>
      </c>
      <c r="D452" s="234">
        <v>10</v>
      </c>
      <c r="E452" s="234">
        <v>5</v>
      </c>
      <c r="F452" s="234">
        <v>5</v>
      </c>
      <c r="G452" s="234" t="s">
        <v>1217</v>
      </c>
      <c r="H452" s="234">
        <v>35</v>
      </c>
      <c r="I452" s="234">
        <v>5</v>
      </c>
      <c r="J452" s="198"/>
      <c r="K452" s="631" t="s">
        <v>65</v>
      </c>
      <c r="L452" s="632" t="s">
        <v>0</v>
      </c>
      <c r="M452" s="632" t="s">
        <v>22</v>
      </c>
      <c r="N452" s="45"/>
      <c r="O452" s="88"/>
      <c r="P452" s="30">
        <v>13</v>
      </c>
      <c r="Q452" s="30" t="s">
        <v>659</v>
      </c>
      <c r="R452" s="30" t="str">
        <f>Q451</f>
        <v>Habr V.</v>
      </c>
    </row>
    <row r="453" spans="1:18" x14ac:dyDescent="0.2">
      <c r="A453" s="233">
        <v>5</v>
      </c>
      <c r="B453" s="233" t="s">
        <v>446</v>
      </c>
      <c r="C453" s="234">
        <v>20</v>
      </c>
      <c r="D453" s="234">
        <v>10</v>
      </c>
      <c r="E453" s="234">
        <v>3</v>
      </c>
      <c r="F453" s="234">
        <v>7</v>
      </c>
      <c r="G453" s="234" t="s">
        <v>1218</v>
      </c>
      <c r="H453" s="234">
        <v>33</v>
      </c>
      <c r="I453" s="234">
        <v>3</v>
      </c>
      <c r="J453" s="198"/>
      <c r="K453" s="123"/>
      <c r="L453" s="88">
        <f t="shared" ref="L453:M453" si="23">R440</f>
        <v>0</v>
      </c>
      <c r="M453" s="93">
        <f t="shared" si="23"/>
        <v>0</v>
      </c>
      <c r="N453" s="122"/>
      <c r="O453" s="88"/>
      <c r="P453" s="30">
        <v>14</v>
      </c>
    </row>
    <row r="454" spans="1:18" x14ac:dyDescent="0.2">
      <c r="A454" s="233">
        <v>6</v>
      </c>
      <c r="B454" s="233" t="s">
        <v>674</v>
      </c>
      <c r="C454" s="234">
        <v>20</v>
      </c>
      <c r="D454" s="234">
        <v>8</v>
      </c>
      <c r="E454" s="234">
        <v>6</v>
      </c>
      <c r="F454" s="234">
        <v>6</v>
      </c>
      <c r="G454" s="234" t="s">
        <v>1219</v>
      </c>
      <c r="H454" s="234">
        <v>30</v>
      </c>
      <c r="I454" s="234">
        <v>0</v>
      </c>
      <c r="J454" s="198"/>
      <c r="K454" s="121"/>
      <c r="L454" s="88"/>
      <c r="M454" s="93"/>
      <c r="N454" s="45"/>
      <c r="O454" s="88"/>
      <c r="P454" s="30">
        <v>15</v>
      </c>
    </row>
    <row r="455" spans="1:18" x14ac:dyDescent="0.2">
      <c r="A455" s="233">
        <v>7</v>
      </c>
      <c r="B455" s="233" t="s">
        <v>143</v>
      </c>
      <c r="C455" s="234">
        <v>20</v>
      </c>
      <c r="D455" s="234">
        <v>8</v>
      </c>
      <c r="E455" s="234">
        <v>5</v>
      </c>
      <c r="F455" s="234">
        <v>7</v>
      </c>
      <c r="G455" s="234" t="s">
        <v>1037</v>
      </c>
      <c r="H455" s="234">
        <v>29</v>
      </c>
      <c r="I455" s="234">
        <v>-1</v>
      </c>
      <c r="J455" s="198"/>
      <c r="K455" s="121"/>
      <c r="L455" s="88"/>
      <c r="M455" s="93"/>
      <c r="N455" s="47"/>
      <c r="O455" s="88"/>
      <c r="P455" s="30">
        <v>16</v>
      </c>
    </row>
    <row r="456" spans="1:18" x14ac:dyDescent="0.2">
      <c r="A456" s="233">
        <v>8</v>
      </c>
      <c r="B456" s="233" t="s">
        <v>443</v>
      </c>
      <c r="C456" s="234">
        <v>20</v>
      </c>
      <c r="D456" s="234">
        <v>9</v>
      </c>
      <c r="E456" s="234">
        <v>2</v>
      </c>
      <c r="F456" s="234">
        <v>9</v>
      </c>
      <c r="G456" s="234" t="s">
        <v>1220</v>
      </c>
      <c r="H456" s="234">
        <v>29</v>
      </c>
      <c r="I456" s="234">
        <v>-1</v>
      </c>
      <c r="J456" s="198"/>
      <c r="K456" s="121"/>
      <c r="L456" s="132"/>
      <c r="M456" s="152"/>
      <c r="N456" s="45"/>
    </row>
    <row r="457" spans="1:18" x14ac:dyDescent="0.2">
      <c r="A457" s="233">
        <v>9</v>
      </c>
      <c r="B457" s="233" t="s">
        <v>141</v>
      </c>
      <c r="C457" s="234">
        <v>20</v>
      </c>
      <c r="D457" s="234">
        <v>7</v>
      </c>
      <c r="E457" s="234">
        <v>3</v>
      </c>
      <c r="F457" s="234">
        <v>10</v>
      </c>
      <c r="G457" s="234" t="s">
        <v>1221</v>
      </c>
      <c r="H457" s="234">
        <v>24</v>
      </c>
      <c r="I457" s="234">
        <v>-9</v>
      </c>
      <c r="J457" s="198"/>
      <c r="K457" s="266" t="s">
        <v>66</v>
      </c>
      <c r="L457" s="256" t="s">
        <v>59</v>
      </c>
      <c r="M457" s="153" t="s">
        <v>49</v>
      </c>
      <c r="N457" s="45"/>
    </row>
    <row r="458" spans="1:18" x14ac:dyDescent="0.2">
      <c r="A458" s="233">
        <v>10</v>
      </c>
      <c r="B458" s="233" t="s">
        <v>145</v>
      </c>
      <c r="C458" s="234">
        <v>20</v>
      </c>
      <c r="D458" s="234">
        <v>7</v>
      </c>
      <c r="E458" s="234">
        <v>3</v>
      </c>
      <c r="F458" s="234">
        <v>10</v>
      </c>
      <c r="G458" s="234" t="s">
        <v>1222</v>
      </c>
      <c r="H458" s="234">
        <v>24</v>
      </c>
      <c r="I458" s="234">
        <v>-6</v>
      </c>
      <c r="J458" s="198"/>
      <c r="K458" s="121" t="s">
        <v>484</v>
      </c>
      <c r="L458" s="45" t="str">
        <f>T440</f>
        <v>Habr V.</v>
      </c>
      <c r="M458" s="97"/>
      <c r="N458" s="122"/>
    </row>
    <row r="459" spans="1:18" x14ac:dyDescent="0.2">
      <c r="A459" s="233">
        <v>11</v>
      </c>
      <c r="B459" s="233" t="s">
        <v>447</v>
      </c>
      <c r="C459" s="234">
        <v>20</v>
      </c>
      <c r="D459" s="234">
        <v>5</v>
      </c>
      <c r="E459" s="234">
        <v>4</v>
      </c>
      <c r="F459" s="234">
        <v>11</v>
      </c>
      <c r="G459" s="234" t="s">
        <v>1118</v>
      </c>
      <c r="H459" s="234">
        <v>19</v>
      </c>
      <c r="I459" s="234">
        <v>-11</v>
      </c>
      <c r="J459" s="198"/>
      <c r="K459" s="121" t="s">
        <v>482</v>
      </c>
      <c r="L459" s="45" t="str">
        <f>T441</f>
        <v>Novák V.</v>
      </c>
      <c r="M459" s="121"/>
      <c r="N459" s="122"/>
    </row>
    <row r="460" spans="1:18" x14ac:dyDescent="0.2">
      <c r="A460" s="233">
        <v>12</v>
      </c>
      <c r="B460" s="233" t="s">
        <v>440</v>
      </c>
      <c r="C460" s="234">
        <v>20</v>
      </c>
      <c r="D460" s="234">
        <v>4</v>
      </c>
      <c r="E460" s="234">
        <v>7</v>
      </c>
      <c r="F460" s="234">
        <v>9</v>
      </c>
      <c r="G460" s="234" t="s">
        <v>1199</v>
      </c>
      <c r="H460" s="234">
        <v>19</v>
      </c>
      <c r="I460" s="234">
        <v>-11</v>
      </c>
      <c r="J460" s="198"/>
      <c r="K460" s="121"/>
      <c r="L460" s="45"/>
      <c r="M460" s="97"/>
      <c r="N460" s="122"/>
    </row>
    <row r="461" spans="1:18" x14ac:dyDescent="0.2">
      <c r="A461" s="233">
        <v>13</v>
      </c>
      <c r="B461" s="233" t="s">
        <v>142</v>
      </c>
      <c r="C461" s="234">
        <v>20</v>
      </c>
      <c r="D461" s="234">
        <v>5</v>
      </c>
      <c r="E461" s="234">
        <v>4</v>
      </c>
      <c r="F461" s="234">
        <v>11</v>
      </c>
      <c r="G461" s="234" t="s">
        <v>1223</v>
      </c>
      <c r="H461" s="234">
        <v>19</v>
      </c>
      <c r="I461" s="234">
        <v>-11</v>
      </c>
      <c r="J461" s="198"/>
      <c r="K461" s="633"/>
      <c r="L461" s="45"/>
    </row>
    <row r="462" spans="1:18" x14ac:dyDescent="0.2">
      <c r="A462" s="233">
        <v>14</v>
      </c>
      <c r="B462" s="233" t="s">
        <v>477</v>
      </c>
      <c r="C462" s="234">
        <v>20</v>
      </c>
      <c r="D462" s="234">
        <v>2</v>
      </c>
      <c r="E462" s="234">
        <v>5</v>
      </c>
      <c r="F462" s="234">
        <v>13</v>
      </c>
      <c r="G462" s="234" t="s">
        <v>1224</v>
      </c>
      <c r="H462" s="234">
        <v>11</v>
      </c>
      <c r="I462" s="234">
        <v>-19</v>
      </c>
      <c r="J462" s="198"/>
      <c r="K462" s="267"/>
      <c r="L462" s="158"/>
      <c r="M462" s="158"/>
      <c r="N462" s="158"/>
      <c r="O462" s="88"/>
    </row>
    <row r="463" spans="1:18" x14ac:dyDescent="0.2">
      <c r="A463" s="870" t="s">
        <v>392</v>
      </c>
      <c r="B463" s="870" t="s">
        <v>1091</v>
      </c>
      <c r="C463" s="871" t="s">
        <v>1024</v>
      </c>
      <c r="D463" s="872" t="s">
        <v>1238</v>
      </c>
      <c r="E463" s="873"/>
      <c r="F463" s="874"/>
      <c r="G463" s="512"/>
      <c r="H463" s="494"/>
      <c r="I463" s="494"/>
      <c r="J463" s="198"/>
      <c r="K463" s="267"/>
      <c r="L463" s="158"/>
      <c r="M463" s="158"/>
      <c r="N463" s="158"/>
      <c r="O463" s="88"/>
    </row>
    <row r="464" spans="1:18" x14ac:dyDescent="0.2">
      <c r="A464" s="870" t="s">
        <v>541</v>
      </c>
      <c r="B464" s="870" t="s">
        <v>1094</v>
      </c>
      <c r="C464" s="871" t="s">
        <v>1228</v>
      </c>
      <c r="D464" s="872" t="s">
        <v>1239</v>
      </c>
      <c r="E464" s="873"/>
      <c r="F464" s="874"/>
      <c r="G464" s="512"/>
      <c r="H464" s="494"/>
      <c r="I464" s="494"/>
      <c r="J464" s="198"/>
      <c r="K464" s="267"/>
      <c r="L464" s="158"/>
      <c r="M464" s="158"/>
      <c r="N464" s="158"/>
      <c r="O464" s="88"/>
    </row>
    <row r="465" spans="1:20" x14ac:dyDescent="0.2">
      <c r="A465" s="870" t="s">
        <v>543</v>
      </c>
      <c r="B465" s="870" t="s">
        <v>1096</v>
      </c>
      <c r="C465" s="871" t="s">
        <v>1226</v>
      </c>
      <c r="D465" s="872" t="s">
        <v>1240</v>
      </c>
      <c r="E465" s="873"/>
      <c r="F465" s="874"/>
      <c r="G465" s="512"/>
      <c r="H465" s="494"/>
      <c r="I465" s="494"/>
      <c r="J465" s="198"/>
      <c r="K465" s="267"/>
      <c r="L465" s="158"/>
      <c r="M465" s="158"/>
      <c r="N465" s="158"/>
      <c r="O465" s="88"/>
    </row>
    <row r="466" spans="1:20" x14ac:dyDescent="0.2">
      <c r="A466" s="200" t="s">
        <v>585</v>
      </c>
      <c r="B466" s="200" t="s">
        <v>1229</v>
      </c>
      <c r="C466" s="510">
        <v>8.4722222222222213E-2</v>
      </c>
      <c r="D466" s="200" t="s">
        <v>1230</v>
      </c>
      <c r="E466" s="127"/>
      <c r="F466" s="127"/>
      <c r="G466" s="127"/>
      <c r="H466" s="127"/>
      <c r="I466" s="127"/>
      <c r="K466" s="16" t="s">
        <v>68</v>
      </c>
      <c r="L466" s="6"/>
      <c r="M466" s="6"/>
      <c r="N466" s="6"/>
      <c r="P466" s="30">
        <v>1</v>
      </c>
      <c r="Q466" s="30" t="s">
        <v>478</v>
      </c>
      <c r="T466" s="30" t="str">
        <f>Q468</f>
        <v>Bastk P.</v>
      </c>
    </row>
    <row r="467" spans="1:20" x14ac:dyDescent="0.2">
      <c r="A467" s="200" t="s">
        <v>586</v>
      </c>
      <c r="B467" s="200" t="s">
        <v>1231</v>
      </c>
      <c r="C467" s="510">
        <v>4.5138888888888888E-2</v>
      </c>
      <c r="D467" s="200" t="s">
        <v>1230</v>
      </c>
      <c r="E467" s="127"/>
      <c r="F467" s="127"/>
      <c r="G467" s="127"/>
      <c r="H467" s="127"/>
      <c r="I467" s="127"/>
      <c r="L467" s="228" t="str">
        <f xml:space="preserve">           Q466</f>
        <v>Havlík R.</v>
      </c>
      <c r="M467" s="6"/>
      <c r="N467" s="6"/>
      <c r="P467" s="30">
        <v>2</v>
      </c>
      <c r="Q467" s="30" t="s">
        <v>658</v>
      </c>
    </row>
    <row r="468" spans="1:20" x14ac:dyDescent="0.2">
      <c r="A468" s="200" t="s">
        <v>587</v>
      </c>
      <c r="B468" s="200" t="s">
        <v>1232</v>
      </c>
      <c r="C468" s="510">
        <v>0.12847222222222224</v>
      </c>
      <c r="D468" s="200" t="s">
        <v>1230</v>
      </c>
      <c r="E468" s="127"/>
      <c r="F468" s="127"/>
      <c r="G468" s="127"/>
      <c r="H468" s="127"/>
      <c r="I468" s="127"/>
      <c r="K468" s="10" t="str">
        <f>Q467</f>
        <v>Havlík V.</v>
      </c>
      <c r="L468" s="10" t="str">
        <f>Q468</f>
        <v>Bastk P.</v>
      </c>
      <c r="M468" s="10" t="str">
        <f>Q469</f>
        <v>Habr J.</v>
      </c>
      <c r="N468" s="10" t="str">
        <f>Q470</f>
        <v>Novák V.</v>
      </c>
      <c r="O468" s="103"/>
      <c r="P468" s="30">
        <v>3</v>
      </c>
      <c r="Q468" s="30" t="s">
        <v>1241</v>
      </c>
    </row>
    <row r="469" spans="1:20" x14ac:dyDescent="0.2">
      <c r="A469" s="200" t="s">
        <v>589</v>
      </c>
      <c r="B469" s="200" t="s">
        <v>1233</v>
      </c>
      <c r="C469" s="510">
        <v>8.4027777777777771E-2</v>
      </c>
      <c r="D469" s="200" t="s">
        <v>1230</v>
      </c>
      <c r="E469" s="127"/>
      <c r="F469" s="127"/>
      <c r="G469" s="127"/>
      <c r="H469" s="127"/>
      <c r="I469" s="127"/>
      <c r="K469" s="10" t="str">
        <f>Q471</f>
        <v>Chvátal T.</v>
      </c>
      <c r="L469" s="10" t="str">
        <f>Q472</f>
        <v>Novák B.</v>
      </c>
      <c r="M469" s="10" t="str">
        <f>Q473</f>
        <v>Točík</v>
      </c>
      <c r="N469" s="10" t="str">
        <f>Q474</f>
        <v>Kelbler P.</v>
      </c>
      <c r="O469" s="104"/>
      <c r="P469" s="30">
        <v>4</v>
      </c>
      <c r="Q469" s="30" t="s">
        <v>678</v>
      </c>
    </row>
    <row r="470" spans="1:20" x14ac:dyDescent="0.2">
      <c r="A470" s="200" t="s">
        <v>590</v>
      </c>
      <c r="B470" s="200" t="s">
        <v>1234</v>
      </c>
      <c r="C470" s="510">
        <v>0</v>
      </c>
      <c r="D470" s="200" t="s">
        <v>1235</v>
      </c>
      <c r="E470" s="127"/>
      <c r="F470" s="127"/>
      <c r="G470" s="127"/>
      <c r="H470" s="127"/>
      <c r="I470" s="127"/>
      <c r="K470" s="10"/>
      <c r="L470" s="10" t="str">
        <f>Q475</f>
        <v>Habr V.</v>
      </c>
      <c r="M470" s="10" t="str">
        <f>Q476</f>
        <v>Piler</v>
      </c>
      <c r="N470" s="131"/>
      <c r="O470" s="104"/>
      <c r="P470" s="30">
        <v>5</v>
      </c>
      <c r="Q470" s="30" t="s">
        <v>660</v>
      </c>
    </row>
    <row r="471" spans="1:20" x14ac:dyDescent="0.2">
      <c r="A471" s="200" t="s">
        <v>408</v>
      </c>
      <c r="B471" s="200" t="s">
        <v>1236</v>
      </c>
      <c r="C471" s="510">
        <v>4.3750000000000004E-2</v>
      </c>
      <c r="D471" s="200" t="s">
        <v>1230</v>
      </c>
      <c r="E471" s="127"/>
      <c r="F471" s="127"/>
      <c r="G471" s="127"/>
      <c r="H471" s="127"/>
      <c r="I471" s="127"/>
      <c r="P471" s="30">
        <v>6</v>
      </c>
      <c r="Q471" s="30" t="s">
        <v>712</v>
      </c>
    </row>
    <row r="472" spans="1:20" x14ac:dyDescent="0.2">
      <c r="A472" s="200" t="s">
        <v>591</v>
      </c>
      <c r="B472" s="200" t="s">
        <v>118</v>
      </c>
      <c r="C472" s="510">
        <v>8.3333333333333329E-2</v>
      </c>
      <c r="D472" s="200" t="s">
        <v>1230</v>
      </c>
      <c r="E472" s="127"/>
      <c r="F472" s="127"/>
      <c r="G472" s="127"/>
      <c r="H472" s="127"/>
      <c r="I472" s="127"/>
      <c r="K472" s="16" t="s">
        <v>65</v>
      </c>
      <c r="L472" s="31" t="s">
        <v>0</v>
      </c>
      <c r="M472" s="6" t="s">
        <v>22</v>
      </c>
      <c r="P472" s="30">
        <v>7</v>
      </c>
      <c r="Q472" s="30" t="s">
        <v>692</v>
      </c>
    </row>
    <row r="473" spans="1:20" ht="12" thickBot="1" x14ac:dyDescent="0.25">
      <c r="A473" s="322" t="s">
        <v>138</v>
      </c>
      <c r="B473" s="322" t="s">
        <v>73</v>
      </c>
      <c r="C473" s="323" t="s">
        <v>139</v>
      </c>
      <c r="D473" s="322" t="s">
        <v>37</v>
      </c>
      <c r="E473" s="322">
        <v>0</v>
      </c>
      <c r="F473" s="322" t="s">
        <v>140</v>
      </c>
      <c r="G473" s="322" t="s">
        <v>89</v>
      </c>
      <c r="H473" s="322" t="s">
        <v>8</v>
      </c>
      <c r="I473" s="322" t="s">
        <v>148</v>
      </c>
      <c r="M473" s="86"/>
      <c r="P473" s="30">
        <v>8</v>
      </c>
      <c r="Q473" s="30" t="s">
        <v>1105</v>
      </c>
    </row>
    <row r="474" spans="1:20" ht="12" thickTop="1" x14ac:dyDescent="0.2">
      <c r="A474" s="240">
        <v>1</v>
      </c>
      <c r="B474" s="240" t="s">
        <v>675</v>
      </c>
      <c r="C474" s="276">
        <v>21</v>
      </c>
      <c r="D474" s="276">
        <v>13</v>
      </c>
      <c r="E474" s="276">
        <v>5</v>
      </c>
      <c r="F474" s="276">
        <v>3</v>
      </c>
      <c r="G474" s="276" t="s">
        <v>1215</v>
      </c>
      <c r="H474" s="276">
        <v>44</v>
      </c>
      <c r="I474" s="276">
        <v>14</v>
      </c>
      <c r="M474" s="86"/>
      <c r="P474" s="30">
        <v>9</v>
      </c>
      <c r="Q474" s="30" t="s">
        <v>679</v>
      </c>
    </row>
    <row r="475" spans="1:20" x14ac:dyDescent="0.2">
      <c r="A475" s="241">
        <v>2</v>
      </c>
      <c r="B475" s="241" t="s">
        <v>439</v>
      </c>
      <c r="C475" s="242">
        <v>21</v>
      </c>
      <c r="D475" s="242">
        <v>12</v>
      </c>
      <c r="E475" s="242">
        <v>5</v>
      </c>
      <c r="F475" s="242">
        <v>4</v>
      </c>
      <c r="G475" s="242" t="s">
        <v>1251</v>
      </c>
      <c r="H475" s="242">
        <v>41</v>
      </c>
      <c r="I475" s="242">
        <v>11</v>
      </c>
      <c r="M475" s="86"/>
      <c r="P475" s="30">
        <v>10</v>
      </c>
      <c r="Q475" s="30" t="s">
        <v>685</v>
      </c>
    </row>
    <row r="476" spans="1:20" x14ac:dyDescent="0.2">
      <c r="A476" s="241">
        <v>3</v>
      </c>
      <c r="B476" s="241" t="s">
        <v>161</v>
      </c>
      <c r="C476" s="242">
        <v>21</v>
      </c>
      <c r="D476" s="242">
        <v>11</v>
      </c>
      <c r="E476" s="242">
        <v>6</v>
      </c>
      <c r="F476" s="242">
        <v>4</v>
      </c>
      <c r="G476" s="242" t="s">
        <v>1138</v>
      </c>
      <c r="H476" s="242">
        <v>39</v>
      </c>
      <c r="I476" s="242">
        <v>6</v>
      </c>
      <c r="N476" s="110"/>
      <c r="P476" s="30">
        <v>11</v>
      </c>
      <c r="Q476" s="30" t="s">
        <v>1182</v>
      </c>
    </row>
    <row r="477" spans="1:20" x14ac:dyDescent="0.2">
      <c r="A477" s="241">
        <v>4</v>
      </c>
      <c r="B477" s="241" t="s">
        <v>442</v>
      </c>
      <c r="C477" s="242">
        <v>21</v>
      </c>
      <c r="D477" s="242">
        <v>11</v>
      </c>
      <c r="E477" s="242">
        <v>5</v>
      </c>
      <c r="F477" s="242">
        <v>5</v>
      </c>
      <c r="G477" s="242" t="s">
        <v>1252</v>
      </c>
      <c r="H477" s="242">
        <v>38</v>
      </c>
      <c r="I477" s="242">
        <v>8</v>
      </c>
      <c r="N477" s="110"/>
      <c r="P477" s="30">
        <v>12</v>
      </c>
      <c r="Q477" s="30" t="s">
        <v>686</v>
      </c>
      <c r="R477" s="30" t="str">
        <f>Q468</f>
        <v>Bastk P.</v>
      </c>
    </row>
    <row r="478" spans="1:20" x14ac:dyDescent="0.2">
      <c r="A478" s="241">
        <v>5</v>
      </c>
      <c r="B478" s="241" t="s">
        <v>446</v>
      </c>
      <c r="C478" s="242">
        <v>21</v>
      </c>
      <c r="D478" s="242">
        <v>10</v>
      </c>
      <c r="E478" s="242">
        <v>3</v>
      </c>
      <c r="F478" s="242">
        <v>8</v>
      </c>
      <c r="G478" s="242" t="s">
        <v>1253</v>
      </c>
      <c r="H478" s="242">
        <v>33</v>
      </c>
      <c r="I478" s="242">
        <v>0</v>
      </c>
      <c r="K478" s="16" t="s">
        <v>202</v>
      </c>
      <c r="L478" s="31" t="s">
        <v>61</v>
      </c>
      <c r="M478" s="6" t="s">
        <v>37</v>
      </c>
      <c r="N478" s="110"/>
      <c r="P478" s="30">
        <v>13</v>
      </c>
      <c r="Q478" s="30" t="s">
        <v>665</v>
      </c>
      <c r="R478" s="30" t="str">
        <f>Q467</f>
        <v>Havlík V.</v>
      </c>
    </row>
    <row r="479" spans="1:20" x14ac:dyDescent="0.2">
      <c r="A479" s="241">
        <v>6</v>
      </c>
      <c r="B479" s="241" t="s">
        <v>674</v>
      </c>
      <c r="C479" s="242">
        <v>21</v>
      </c>
      <c r="D479" s="242">
        <v>8</v>
      </c>
      <c r="E479" s="242">
        <v>6</v>
      </c>
      <c r="F479" s="242">
        <v>7</v>
      </c>
      <c r="G479" s="242" t="s">
        <v>1254</v>
      </c>
      <c r="H479" s="242">
        <v>30</v>
      </c>
      <c r="I479" s="242">
        <v>-3</v>
      </c>
      <c r="K479" s="10" t="s">
        <v>181</v>
      </c>
      <c r="L479" s="156" t="str">
        <f>R477</f>
        <v>Bastk P.</v>
      </c>
      <c r="M479" s="157" t="str">
        <f>Q477</f>
        <v>Chvátal J.</v>
      </c>
      <c r="N479" s="6"/>
      <c r="P479" s="30">
        <v>14</v>
      </c>
    </row>
    <row r="480" spans="1:20" x14ac:dyDescent="0.2">
      <c r="A480" s="241">
        <v>7</v>
      </c>
      <c r="B480" s="241" t="s">
        <v>443</v>
      </c>
      <c r="C480" s="242">
        <v>21</v>
      </c>
      <c r="D480" s="242">
        <v>9</v>
      </c>
      <c r="E480" s="242">
        <v>3</v>
      </c>
      <c r="F480" s="242">
        <v>9</v>
      </c>
      <c r="G480" s="242" t="s">
        <v>1255</v>
      </c>
      <c r="H480" s="242">
        <v>30</v>
      </c>
      <c r="I480" s="242">
        <v>-3</v>
      </c>
      <c r="K480" s="10" t="s">
        <v>1242</v>
      </c>
      <c r="L480" s="156" t="str">
        <f>R478</f>
        <v>Havlík V.</v>
      </c>
      <c r="M480" s="157" t="str">
        <f>Q478</f>
        <v>Jindra</v>
      </c>
      <c r="N480" s="100"/>
      <c r="P480" s="30">
        <v>15</v>
      </c>
    </row>
    <row r="481" spans="1:19" x14ac:dyDescent="0.2">
      <c r="A481" s="241">
        <v>8</v>
      </c>
      <c r="B481" s="241" t="s">
        <v>143</v>
      </c>
      <c r="C481" s="242">
        <v>21</v>
      </c>
      <c r="D481" s="242">
        <v>8</v>
      </c>
      <c r="E481" s="242">
        <v>5</v>
      </c>
      <c r="F481" s="242">
        <v>8</v>
      </c>
      <c r="G481" s="242" t="s">
        <v>1256</v>
      </c>
      <c r="H481" s="242">
        <v>29</v>
      </c>
      <c r="I481" s="242">
        <v>-1</v>
      </c>
      <c r="K481" s="10"/>
      <c r="L481" s="156"/>
      <c r="M481" s="157"/>
      <c r="N481" s="6"/>
    </row>
    <row r="482" spans="1:19" x14ac:dyDescent="0.2">
      <c r="A482" s="241">
        <v>9</v>
      </c>
      <c r="B482" s="241" t="s">
        <v>141</v>
      </c>
      <c r="C482" s="242">
        <v>21</v>
      </c>
      <c r="D482" s="242">
        <v>7</v>
      </c>
      <c r="E482" s="242">
        <v>4</v>
      </c>
      <c r="F482" s="242">
        <v>10</v>
      </c>
      <c r="G482" s="242" t="s">
        <v>1257</v>
      </c>
      <c r="H482" s="242">
        <v>25</v>
      </c>
      <c r="I482" s="242">
        <v>-8</v>
      </c>
    </row>
    <row r="483" spans="1:19" x14ac:dyDescent="0.2">
      <c r="A483" s="241">
        <v>10</v>
      </c>
      <c r="B483" s="241" t="s">
        <v>145</v>
      </c>
      <c r="C483" s="242">
        <v>21</v>
      </c>
      <c r="D483" s="242">
        <v>7</v>
      </c>
      <c r="E483" s="242">
        <v>3</v>
      </c>
      <c r="F483" s="242">
        <v>11</v>
      </c>
      <c r="G483" s="242" t="s">
        <v>1258</v>
      </c>
      <c r="H483" s="242">
        <v>24</v>
      </c>
      <c r="I483" s="242">
        <v>-9</v>
      </c>
      <c r="K483" s="265" t="s">
        <v>66</v>
      </c>
      <c r="L483" s="129" t="s">
        <v>59</v>
      </c>
      <c r="M483" s="130" t="s">
        <v>49</v>
      </c>
      <c r="N483" s="86"/>
    </row>
    <row r="484" spans="1:19" x14ac:dyDescent="0.2">
      <c r="A484" s="241">
        <v>11</v>
      </c>
      <c r="B484" s="241" t="s">
        <v>440</v>
      </c>
      <c r="C484" s="242">
        <v>21</v>
      </c>
      <c r="D484" s="242">
        <v>5</v>
      </c>
      <c r="E484" s="242">
        <v>7</v>
      </c>
      <c r="F484" s="242">
        <v>9</v>
      </c>
      <c r="G484" s="242" t="s">
        <v>1259</v>
      </c>
      <c r="H484" s="242">
        <v>22</v>
      </c>
      <c r="I484" s="242">
        <v>-8</v>
      </c>
      <c r="K484" s="43" t="s">
        <v>1149</v>
      </c>
      <c r="L484" s="30" t="str">
        <f>T466</f>
        <v>Bastk P.</v>
      </c>
    </row>
    <row r="485" spans="1:19" x14ac:dyDescent="0.2">
      <c r="A485" s="241">
        <v>12</v>
      </c>
      <c r="B485" s="241" t="s">
        <v>142</v>
      </c>
      <c r="C485" s="242">
        <v>21</v>
      </c>
      <c r="D485" s="242">
        <v>6</v>
      </c>
      <c r="E485" s="242">
        <v>4</v>
      </c>
      <c r="F485" s="242">
        <v>11</v>
      </c>
      <c r="G485" s="242" t="s">
        <v>1260</v>
      </c>
      <c r="H485" s="242">
        <v>22</v>
      </c>
      <c r="I485" s="242">
        <v>-11</v>
      </c>
    </row>
    <row r="486" spans="1:19" x14ac:dyDescent="0.2">
      <c r="A486" s="241">
        <v>13</v>
      </c>
      <c r="B486" s="241" t="s">
        <v>447</v>
      </c>
      <c r="C486" s="242">
        <v>21</v>
      </c>
      <c r="D486" s="242">
        <v>5</v>
      </c>
      <c r="E486" s="242">
        <v>5</v>
      </c>
      <c r="F486" s="242">
        <v>11</v>
      </c>
      <c r="G486" s="242" t="s">
        <v>1118</v>
      </c>
      <c r="H486" s="242">
        <v>20</v>
      </c>
      <c r="I486" s="242">
        <v>-10</v>
      </c>
      <c r="L486" s="6"/>
      <c r="M486" s="10"/>
      <c r="N486" s="86"/>
    </row>
    <row r="487" spans="1:19" x14ac:dyDescent="0.2">
      <c r="A487" s="241">
        <v>14</v>
      </c>
      <c r="B487" s="241" t="s">
        <v>477</v>
      </c>
      <c r="C487" s="242">
        <v>21</v>
      </c>
      <c r="D487" s="242">
        <v>2</v>
      </c>
      <c r="E487" s="242">
        <v>5</v>
      </c>
      <c r="F487" s="242">
        <v>14</v>
      </c>
      <c r="G487" s="242" t="s">
        <v>1261</v>
      </c>
      <c r="H487" s="242">
        <v>11</v>
      </c>
      <c r="I487" s="242">
        <v>-19</v>
      </c>
      <c r="M487" s="10"/>
      <c r="N487" s="86"/>
    </row>
    <row r="488" spans="1:19" ht="12.75" x14ac:dyDescent="0.2">
      <c r="A488" s="876" t="s">
        <v>593</v>
      </c>
      <c r="B488" s="876" t="s">
        <v>1244</v>
      </c>
      <c r="C488" s="877">
        <v>4.2361111111111106E-2</v>
      </c>
      <c r="D488" s="876" t="s">
        <v>1243</v>
      </c>
      <c r="E488" s="198"/>
      <c r="F488" s="198"/>
      <c r="G488" s="198"/>
      <c r="H488" s="198"/>
      <c r="I488" s="198"/>
      <c r="J488" s="155"/>
      <c r="K488" s="111" t="s">
        <v>68</v>
      </c>
      <c r="L488" s="45"/>
      <c r="M488" s="45"/>
      <c r="N488" s="45"/>
      <c r="O488" s="88"/>
      <c r="P488" s="30">
        <v>1</v>
      </c>
      <c r="Q488" s="30" t="s">
        <v>478</v>
      </c>
      <c r="R488" s="30" t="str">
        <f>Q498</f>
        <v>Březina</v>
      </c>
      <c r="S488" s="30" t="str">
        <f>Q495</f>
        <v>Habr V.</v>
      </c>
    </row>
    <row r="489" spans="1:19" ht="12.75" x14ac:dyDescent="0.2">
      <c r="A489" s="876" t="s">
        <v>594</v>
      </c>
      <c r="B489" s="876" t="s">
        <v>468</v>
      </c>
      <c r="C489" s="877">
        <v>0.16666666666666666</v>
      </c>
      <c r="D489" s="876" t="s">
        <v>1243</v>
      </c>
      <c r="E489" s="198"/>
      <c r="F489" s="198"/>
      <c r="G489" s="198"/>
      <c r="H489" s="198"/>
      <c r="I489" s="198"/>
      <c r="J489" s="155"/>
      <c r="K489" s="121"/>
      <c r="L489" s="255" t="s">
        <v>478</v>
      </c>
      <c r="M489" s="45"/>
      <c r="N489" s="45"/>
      <c r="O489" s="104"/>
      <c r="P489" s="30">
        <v>2</v>
      </c>
      <c r="Q489" s="30" t="s">
        <v>691</v>
      </c>
      <c r="R489" s="30" t="str">
        <f>Q496</f>
        <v>Chvátal T.</v>
      </c>
      <c r="S489" s="30" t="str">
        <f>Q494</f>
        <v>Novák B.</v>
      </c>
    </row>
    <row r="490" spans="1:19" ht="12.75" x14ac:dyDescent="0.2">
      <c r="A490" s="876" t="s">
        <v>409</v>
      </c>
      <c r="B490" s="876" t="s">
        <v>1245</v>
      </c>
      <c r="C490" s="877">
        <v>4.2361111111111106E-2</v>
      </c>
      <c r="D490" s="876" t="s">
        <v>1243</v>
      </c>
      <c r="E490" s="644"/>
      <c r="F490" s="644"/>
      <c r="G490" s="644"/>
      <c r="H490" s="643"/>
      <c r="I490" s="198"/>
      <c r="J490" s="155"/>
      <c r="K490" s="121" t="str">
        <f>Q489</f>
        <v>Habr S.</v>
      </c>
      <c r="L490" s="121" t="str">
        <f>Q490</f>
        <v>Bastl P.</v>
      </c>
      <c r="M490" s="121" t="str">
        <f>Q491</f>
        <v>Kelbler</v>
      </c>
      <c r="N490" s="121" t="str">
        <f>Q492</f>
        <v>Novák V.</v>
      </c>
      <c r="O490" s="104"/>
      <c r="P490" s="30">
        <v>3</v>
      </c>
      <c r="Q490" s="30" t="s">
        <v>667</v>
      </c>
      <c r="R490" s="30" t="str">
        <f>Q498</f>
        <v>Březina</v>
      </c>
      <c r="S490" s="30" t="str">
        <f>Q493</f>
        <v>Chvátal J.</v>
      </c>
    </row>
    <row r="491" spans="1:19" ht="12.75" x14ac:dyDescent="0.2">
      <c r="A491" s="876" t="s">
        <v>595</v>
      </c>
      <c r="B491" s="876" t="s">
        <v>1246</v>
      </c>
      <c r="C491" s="877">
        <v>8.3333333333333329E-2</v>
      </c>
      <c r="D491" s="876" t="s">
        <v>1243</v>
      </c>
      <c r="E491" s="198"/>
      <c r="F491" s="198"/>
      <c r="G491" s="198"/>
      <c r="H491" s="198"/>
      <c r="I491" s="198"/>
      <c r="J491" s="155"/>
      <c r="K491" s="121" t="str">
        <f>Q493</f>
        <v>Chvátal J.</v>
      </c>
      <c r="L491" s="121" t="str">
        <f>Q494</f>
        <v>Novák B.</v>
      </c>
      <c r="M491" s="121" t="str">
        <f>Q495</f>
        <v>Habr V.</v>
      </c>
      <c r="N491" s="121" t="str">
        <f>Q496</f>
        <v>Chvátal T.</v>
      </c>
      <c r="O491" s="104"/>
      <c r="P491" s="30">
        <v>4</v>
      </c>
      <c r="Q491" s="30" t="s">
        <v>663</v>
      </c>
      <c r="R491" s="30" t="str">
        <f>Q495</f>
        <v>Habr V.</v>
      </c>
      <c r="S491" s="30" t="str">
        <f>Q499</f>
        <v>Dolák</v>
      </c>
    </row>
    <row r="492" spans="1:19" ht="12.75" x14ac:dyDescent="0.2">
      <c r="A492" s="876" t="s">
        <v>596</v>
      </c>
      <c r="B492" s="876" t="s">
        <v>1247</v>
      </c>
      <c r="C492" s="877">
        <v>0.16874999999999998</v>
      </c>
      <c r="D492" s="876" t="s">
        <v>1248</v>
      </c>
      <c r="E492" s="198"/>
      <c r="F492" s="198"/>
      <c r="G492" s="198"/>
      <c r="H492" s="198"/>
      <c r="I492" s="198"/>
      <c r="J492" s="155"/>
      <c r="K492" s="121"/>
      <c r="L492" s="121" t="str">
        <f>Q497</f>
        <v>Habr J.</v>
      </c>
      <c r="M492" s="121" t="str">
        <f>Q498</f>
        <v>Březina</v>
      </c>
      <c r="N492" s="132"/>
      <c r="O492" s="88"/>
      <c r="P492" s="30">
        <v>5</v>
      </c>
      <c r="Q492" s="30" t="s">
        <v>660</v>
      </c>
    </row>
    <row r="493" spans="1:19" ht="12.75" x14ac:dyDescent="0.2">
      <c r="A493" s="876" t="s">
        <v>598</v>
      </c>
      <c r="B493" s="876" t="s">
        <v>1249</v>
      </c>
      <c r="C493" s="877">
        <v>0.1673611111111111</v>
      </c>
      <c r="D493" s="876" t="s">
        <v>1248</v>
      </c>
      <c r="E493" s="198"/>
      <c r="F493" s="198"/>
      <c r="G493" s="198"/>
      <c r="H493" s="198"/>
      <c r="I493" s="198"/>
      <c r="J493" s="155"/>
      <c r="K493" s="121"/>
      <c r="L493" s="45"/>
      <c r="M493" s="45"/>
      <c r="N493" s="45"/>
      <c r="O493" s="88"/>
      <c r="P493" s="30">
        <v>6</v>
      </c>
      <c r="Q493" s="30" t="s">
        <v>686</v>
      </c>
    </row>
    <row r="494" spans="1:19" ht="12.75" x14ac:dyDescent="0.2">
      <c r="A494" s="876" t="s">
        <v>599</v>
      </c>
      <c r="B494" s="876" t="s">
        <v>1250</v>
      </c>
      <c r="C494" s="877">
        <v>0.25</v>
      </c>
      <c r="D494" s="876" t="s">
        <v>1243</v>
      </c>
      <c r="E494" s="198"/>
      <c r="F494" s="198"/>
      <c r="G494" s="198"/>
      <c r="H494" s="198"/>
      <c r="I494" s="198"/>
      <c r="J494" s="155"/>
      <c r="K494" s="111" t="s">
        <v>67</v>
      </c>
      <c r="L494" s="47" t="s">
        <v>61</v>
      </c>
      <c r="M494" s="45" t="s">
        <v>37</v>
      </c>
      <c r="N494" s="45"/>
      <c r="O494" s="88"/>
      <c r="P494" s="30">
        <v>7</v>
      </c>
      <c r="Q494" s="30" t="s">
        <v>692</v>
      </c>
    </row>
    <row r="495" spans="1:19" ht="12" thickBot="1" x14ac:dyDescent="0.25">
      <c r="A495" s="237" t="s">
        <v>138</v>
      </c>
      <c r="B495" s="237" t="s">
        <v>73</v>
      </c>
      <c r="C495" s="293" t="s">
        <v>139</v>
      </c>
      <c r="D495" s="293" t="s">
        <v>37</v>
      </c>
      <c r="E495" s="293">
        <v>0</v>
      </c>
      <c r="F495" s="293" t="s">
        <v>140</v>
      </c>
      <c r="G495" s="293" t="s">
        <v>89</v>
      </c>
      <c r="H495" s="293" t="s">
        <v>8</v>
      </c>
      <c r="I495" s="293" t="s">
        <v>148</v>
      </c>
      <c r="J495" s="155"/>
      <c r="K495" s="121" t="s">
        <v>394</v>
      </c>
      <c r="L495" s="45" t="str">
        <f>R499</f>
        <v>Novák B.</v>
      </c>
      <c r="M495" s="122" t="str">
        <f>Q499</f>
        <v>Dolák</v>
      </c>
      <c r="N495" s="45"/>
      <c r="O495" s="88"/>
      <c r="P495" s="30">
        <v>8</v>
      </c>
      <c r="Q495" s="30" t="s">
        <v>685</v>
      </c>
    </row>
    <row r="496" spans="1:19" ht="12" thickTop="1" x14ac:dyDescent="0.2">
      <c r="A496" s="238">
        <v>1</v>
      </c>
      <c r="B496" s="238" t="s">
        <v>675</v>
      </c>
      <c r="C496" s="239">
        <v>22</v>
      </c>
      <c r="D496" s="239">
        <v>13</v>
      </c>
      <c r="E496" s="239">
        <v>6</v>
      </c>
      <c r="F496" s="239">
        <v>3</v>
      </c>
      <c r="G496" s="239" t="s">
        <v>1262</v>
      </c>
      <c r="H496" s="239">
        <v>45</v>
      </c>
      <c r="I496" s="239">
        <v>15</v>
      </c>
      <c r="J496" s="155"/>
      <c r="K496" s="121" t="s">
        <v>187</v>
      </c>
      <c r="L496" s="45" t="str">
        <f>R500</f>
        <v>Březina</v>
      </c>
      <c r="M496" s="122" t="str">
        <f>Q500</f>
        <v>Plachý</v>
      </c>
      <c r="N496" s="45"/>
      <c r="O496" s="88"/>
      <c r="P496" s="30">
        <v>9</v>
      </c>
      <c r="Q496" s="30" t="s">
        <v>712</v>
      </c>
    </row>
    <row r="497" spans="1:20" x14ac:dyDescent="0.2">
      <c r="A497" s="233">
        <v>2</v>
      </c>
      <c r="B497" s="233" t="s">
        <v>439</v>
      </c>
      <c r="C497" s="234">
        <v>22</v>
      </c>
      <c r="D497" s="234">
        <v>12</v>
      </c>
      <c r="E497" s="234">
        <v>6</v>
      </c>
      <c r="F497" s="234">
        <v>4</v>
      </c>
      <c r="G497" s="234" t="s">
        <v>1263</v>
      </c>
      <c r="H497" s="234">
        <v>42</v>
      </c>
      <c r="I497" s="234">
        <v>9</v>
      </c>
      <c r="J497" s="155"/>
      <c r="K497" s="121"/>
      <c r="L497" s="45"/>
      <c r="M497" s="122"/>
      <c r="N497" s="45"/>
      <c r="O497" s="88"/>
      <c r="P497" s="30">
        <v>10</v>
      </c>
      <c r="Q497" s="30" t="s">
        <v>678</v>
      </c>
    </row>
    <row r="498" spans="1:20" x14ac:dyDescent="0.2">
      <c r="A498" s="233">
        <v>3</v>
      </c>
      <c r="B498" s="233" t="s">
        <v>442</v>
      </c>
      <c r="C498" s="234">
        <v>22</v>
      </c>
      <c r="D498" s="234">
        <v>12</v>
      </c>
      <c r="E498" s="234">
        <v>5</v>
      </c>
      <c r="F498" s="234">
        <v>5</v>
      </c>
      <c r="G498" s="234" t="s">
        <v>1264</v>
      </c>
      <c r="H498" s="234">
        <v>41</v>
      </c>
      <c r="I498" s="234">
        <v>8</v>
      </c>
      <c r="J498" s="155"/>
      <c r="K498" s="121"/>
      <c r="L498" s="45"/>
      <c r="M498" s="45"/>
      <c r="N498" s="122"/>
      <c r="O498" s="88"/>
      <c r="P498" s="30">
        <v>11</v>
      </c>
      <c r="Q498" s="30" t="s">
        <v>1184</v>
      </c>
    </row>
    <row r="499" spans="1:20" x14ac:dyDescent="0.2">
      <c r="A499" s="233">
        <v>4</v>
      </c>
      <c r="B499" s="233" t="s">
        <v>161</v>
      </c>
      <c r="C499" s="234">
        <v>22</v>
      </c>
      <c r="D499" s="234">
        <v>11</v>
      </c>
      <c r="E499" s="234">
        <v>6</v>
      </c>
      <c r="F499" s="234">
        <v>5</v>
      </c>
      <c r="G499" s="234" t="s">
        <v>1265</v>
      </c>
      <c r="H499" s="234">
        <v>39</v>
      </c>
      <c r="I499" s="234">
        <v>6</v>
      </c>
      <c r="J499" s="155"/>
      <c r="K499" s="121" t="s">
        <v>65</v>
      </c>
      <c r="L499" s="45" t="s">
        <v>0</v>
      </c>
      <c r="M499" s="45" t="s">
        <v>22</v>
      </c>
      <c r="N499" s="122"/>
      <c r="O499" s="88"/>
      <c r="P499" s="30">
        <v>12</v>
      </c>
      <c r="Q499" s="30" t="s">
        <v>1003</v>
      </c>
      <c r="R499" s="30" t="str">
        <f>Q494</f>
        <v>Novák B.</v>
      </c>
    </row>
    <row r="500" spans="1:20" x14ac:dyDescent="0.2">
      <c r="A500" s="233">
        <v>5</v>
      </c>
      <c r="B500" s="233" t="s">
        <v>446</v>
      </c>
      <c r="C500" s="234">
        <v>22</v>
      </c>
      <c r="D500" s="234">
        <v>10</v>
      </c>
      <c r="E500" s="234">
        <v>3</v>
      </c>
      <c r="F500" s="234">
        <v>9</v>
      </c>
      <c r="G500" s="234" t="s">
        <v>1266</v>
      </c>
      <c r="H500" s="234">
        <v>33</v>
      </c>
      <c r="I500" s="234">
        <v>0</v>
      </c>
      <c r="J500" s="155"/>
      <c r="K500" s="123" t="s">
        <v>1277</v>
      </c>
      <c r="L500" s="88" t="str">
        <f>R488</f>
        <v>Březina</v>
      </c>
      <c r="M500" s="93" t="str">
        <f>S488</f>
        <v>Habr V.</v>
      </c>
      <c r="N500" s="45"/>
      <c r="O500" s="88"/>
      <c r="P500" s="30">
        <v>13</v>
      </c>
      <c r="Q500" s="30" t="s">
        <v>687</v>
      </c>
      <c r="R500" s="30" t="str">
        <f>Q498</f>
        <v>Březina</v>
      </c>
    </row>
    <row r="501" spans="1:20" x14ac:dyDescent="0.2">
      <c r="A501" s="233">
        <v>6</v>
      </c>
      <c r="B501" s="233" t="s">
        <v>143</v>
      </c>
      <c r="C501" s="234">
        <v>22</v>
      </c>
      <c r="D501" s="234">
        <v>9</v>
      </c>
      <c r="E501" s="234">
        <v>5</v>
      </c>
      <c r="F501" s="234">
        <v>8</v>
      </c>
      <c r="G501" s="234" t="s">
        <v>1267</v>
      </c>
      <c r="H501" s="234">
        <v>32</v>
      </c>
      <c r="I501" s="234">
        <v>-1</v>
      </c>
      <c r="J501" s="155"/>
      <c r="K501" s="121" t="s">
        <v>688</v>
      </c>
      <c r="L501" s="88" t="str">
        <f t="shared" ref="L501:M501" si="24">R489</f>
        <v>Chvátal T.</v>
      </c>
      <c r="M501" s="93" t="str">
        <f t="shared" si="24"/>
        <v>Novák B.</v>
      </c>
      <c r="N501" s="122"/>
      <c r="O501" s="88"/>
      <c r="P501" s="30">
        <v>14</v>
      </c>
    </row>
    <row r="502" spans="1:20" x14ac:dyDescent="0.2">
      <c r="A502" s="233">
        <v>7</v>
      </c>
      <c r="B502" s="233" t="s">
        <v>674</v>
      </c>
      <c r="C502" s="234">
        <v>22</v>
      </c>
      <c r="D502" s="234">
        <v>8</v>
      </c>
      <c r="E502" s="234">
        <v>6</v>
      </c>
      <c r="F502" s="234">
        <v>8</v>
      </c>
      <c r="G502" s="234" t="s">
        <v>1268</v>
      </c>
      <c r="H502" s="234">
        <v>30</v>
      </c>
      <c r="I502" s="234">
        <v>-3</v>
      </c>
      <c r="J502" s="155"/>
      <c r="K502" s="121" t="s">
        <v>1278</v>
      </c>
      <c r="L502" s="88" t="str">
        <f t="shared" ref="L502:M502" si="25">R490</f>
        <v>Březina</v>
      </c>
      <c r="M502" s="93" t="str">
        <f t="shared" si="25"/>
        <v>Chvátal J.</v>
      </c>
      <c r="N502" s="45"/>
      <c r="O502" s="88"/>
      <c r="P502" s="30">
        <v>15</v>
      </c>
    </row>
    <row r="503" spans="1:20" x14ac:dyDescent="0.2">
      <c r="A503" s="233">
        <v>8</v>
      </c>
      <c r="B503" s="233" t="s">
        <v>443</v>
      </c>
      <c r="C503" s="234">
        <v>22</v>
      </c>
      <c r="D503" s="234">
        <v>9</v>
      </c>
      <c r="E503" s="234">
        <v>3</v>
      </c>
      <c r="F503" s="234">
        <v>10</v>
      </c>
      <c r="G503" s="234" t="s">
        <v>1269</v>
      </c>
      <c r="H503" s="234">
        <v>30</v>
      </c>
      <c r="I503" s="234">
        <v>-3</v>
      </c>
      <c r="J503" s="155"/>
      <c r="K503" s="121" t="s">
        <v>382</v>
      </c>
      <c r="L503" s="88" t="str">
        <f t="shared" ref="L503:M503" si="26">R491</f>
        <v>Habr V.</v>
      </c>
      <c r="M503" s="93" t="str">
        <f t="shared" si="26"/>
        <v>Dolák</v>
      </c>
      <c r="N503" s="47"/>
      <c r="O503" s="88"/>
    </row>
    <row r="504" spans="1:20" x14ac:dyDescent="0.2">
      <c r="A504" s="233">
        <v>9</v>
      </c>
      <c r="B504" s="233" t="s">
        <v>141</v>
      </c>
      <c r="C504" s="234">
        <v>22</v>
      </c>
      <c r="D504" s="234">
        <v>7</v>
      </c>
      <c r="E504" s="234">
        <v>5</v>
      </c>
      <c r="F504" s="234">
        <v>10</v>
      </c>
      <c r="G504" s="234" t="s">
        <v>1270</v>
      </c>
      <c r="H504" s="234">
        <v>26</v>
      </c>
      <c r="I504" s="234">
        <v>-10</v>
      </c>
      <c r="J504" s="155"/>
      <c r="K504" s="121"/>
      <c r="L504" s="132"/>
      <c r="M504" s="152"/>
      <c r="N504" s="45"/>
    </row>
    <row r="505" spans="1:20" x14ac:dyDescent="0.2">
      <c r="A505" s="233">
        <v>10</v>
      </c>
      <c r="B505" s="233" t="s">
        <v>440</v>
      </c>
      <c r="C505" s="234">
        <v>22</v>
      </c>
      <c r="D505" s="234">
        <v>6</v>
      </c>
      <c r="E505" s="234">
        <v>7</v>
      </c>
      <c r="F505" s="234">
        <v>9</v>
      </c>
      <c r="G505" s="234" t="s">
        <v>1271</v>
      </c>
      <c r="H505" s="234">
        <v>25</v>
      </c>
      <c r="I505" s="234">
        <v>-8</v>
      </c>
      <c r="J505" s="155"/>
      <c r="K505" s="266" t="s">
        <v>66</v>
      </c>
      <c r="L505" s="256" t="s">
        <v>59</v>
      </c>
      <c r="M505" s="153" t="s">
        <v>49</v>
      </c>
      <c r="N505" s="45"/>
    </row>
    <row r="506" spans="1:20" x14ac:dyDescent="0.2">
      <c r="A506" s="233">
        <v>11</v>
      </c>
      <c r="B506" s="233" t="s">
        <v>145</v>
      </c>
      <c r="C506" s="234">
        <v>22</v>
      </c>
      <c r="D506" s="234">
        <v>7</v>
      </c>
      <c r="E506" s="234">
        <v>3</v>
      </c>
      <c r="F506" s="234">
        <v>12</v>
      </c>
      <c r="G506" s="234" t="s">
        <v>1272</v>
      </c>
      <c r="H506" s="234">
        <v>24</v>
      </c>
      <c r="I506" s="234">
        <v>-9</v>
      </c>
      <c r="J506" s="155"/>
      <c r="K506" s="121"/>
      <c r="L506" s="45"/>
      <c r="M506" s="45"/>
      <c r="N506" s="122"/>
    </row>
    <row r="507" spans="1:20" x14ac:dyDescent="0.2">
      <c r="A507" s="233">
        <v>12</v>
      </c>
      <c r="B507" s="233" t="s">
        <v>447</v>
      </c>
      <c r="C507" s="234">
        <v>22</v>
      </c>
      <c r="D507" s="234">
        <v>6</v>
      </c>
      <c r="E507" s="234">
        <v>5</v>
      </c>
      <c r="F507" s="234">
        <v>11</v>
      </c>
      <c r="G507" s="234" t="s">
        <v>1273</v>
      </c>
      <c r="H507" s="234">
        <v>23</v>
      </c>
      <c r="I507" s="234">
        <v>-10</v>
      </c>
      <c r="J507" s="155"/>
      <c r="K507" s="121"/>
      <c r="L507" s="45"/>
      <c r="M507" s="121"/>
      <c r="N507" s="122"/>
    </row>
    <row r="508" spans="1:20" x14ac:dyDescent="0.2">
      <c r="A508" s="233">
        <v>13</v>
      </c>
      <c r="B508" s="233" t="s">
        <v>142</v>
      </c>
      <c r="C508" s="234">
        <v>22</v>
      </c>
      <c r="D508" s="234">
        <v>6</v>
      </c>
      <c r="E508" s="234">
        <v>5</v>
      </c>
      <c r="F508" s="234">
        <v>11</v>
      </c>
      <c r="G508" s="234" t="s">
        <v>1274</v>
      </c>
      <c r="H508" s="234">
        <v>23</v>
      </c>
      <c r="I508" s="234">
        <v>-10</v>
      </c>
      <c r="J508" s="155"/>
      <c r="K508" s="121"/>
      <c r="L508" s="45"/>
      <c r="M508" s="121"/>
      <c r="N508" s="122"/>
    </row>
    <row r="509" spans="1:20" x14ac:dyDescent="0.2">
      <c r="A509" s="233">
        <v>14</v>
      </c>
      <c r="B509" s="233" t="s">
        <v>477</v>
      </c>
      <c r="C509" s="234">
        <v>22</v>
      </c>
      <c r="D509" s="234">
        <v>3</v>
      </c>
      <c r="E509" s="234">
        <v>5</v>
      </c>
      <c r="F509" s="234">
        <v>14</v>
      </c>
      <c r="G509" s="234" t="s">
        <v>1275</v>
      </c>
      <c r="H509" s="234">
        <v>14</v>
      </c>
      <c r="I509" s="234">
        <v>-19</v>
      </c>
      <c r="J509" s="155"/>
    </row>
    <row r="510" spans="1:20" x14ac:dyDescent="0.2">
      <c r="A510" s="200"/>
      <c r="B510" s="200"/>
      <c r="C510" s="299"/>
      <c r="D510" s="200"/>
      <c r="E510" s="200"/>
      <c r="F510" s="200"/>
      <c r="G510" s="200"/>
      <c r="H510" s="200"/>
      <c r="I510" s="200"/>
      <c r="K510" s="30"/>
    </row>
    <row r="511" spans="1:20" x14ac:dyDescent="0.2">
      <c r="A511" s="200" t="s">
        <v>606</v>
      </c>
      <c r="B511" s="200" t="s">
        <v>1305</v>
      </c>
      <c r="C511" s="232" t="s">
        <v>1293</v>
      </c>
      <c r="D511" s="200" t="s">
        <v>1276</v>
      </c>
      <c r="E511" s="200"/>
      <c r="F511" s="200"/>
      <c r="G511" s="200"/>
      <c r="H511" s="200"/>
      <c r="I511" s="200"/>
      <c r="K511" s="16" t="s">
        <v>68</v>
      </c>
      <c r="L511" s="6"/>
      <c r="M511" s="6"/>
      <c r="N511" s="6"/>
      <c r="P511" s="30">
        <v>1</v>
      </c>
      <c r="Q511" s="30" t="s">
        <v>478</v>
      </c>
      <c r="T511" s="30" t="str">
        <f>Q518</f>
        <v>Habr J.</v>
      </c>
    </row>
    <row r="512" spans="1:20" x14ac:dyDescent="0.2">
      <c r="A512" s="200" t="s">
        <v>607</v>
      </c>
      <c r="B512" s="200" t="s">
        <v>1306</v>
      </c>
      <c r="C512" s="232" t="s">
        <v>1097</v>
      </c>
      <c r="D512" s="200" t="s">
        <v>1276</v>
      </c>
      <c r="E512" s="200"/>
      <c r="F512" s="200"/>
      <c r="G512" s="200"/>
      <c r="H512" s="200"/>
      <c r="I512" s="200"/>
      <c r="L512" s="228" t="str">
        <f>Q511</f>
        <v>Havlík R.</v>
      </c>
      <c r="M512" s="6"/>
      <c r="N512" s="6"/>
      <c r="P512" s="30">
        <v>2</v>
      </c>
      <c r="Q512" s="30" t="s">
        <v>691</v>
      </c>
      <c r="T512" s="30" t="str">
        <f>Q522</f>
        <v>Chvátal J.</v>
      </c>
    </row>
    <row r="513" spans="1:18" x14ac:dyDescent="0.2">
      <c r="A513" s="200" t="s">
        <v>608</v>
      </c>
      <c r="B513" s="200" t="s">
        <v>1307</v>
      </c>
      <c r="C513" s="232" t="s">
        <v>1099</v>
      </c>
      <c r="D513" s="200" t="s">
        <v>1276</v>
      </c>
      <c r="E513" s="200"/>
      <c r="F513" s="200"/>
      <c r="G513" s="200"/>
      <c r="H513" s="200"/>
      <c r="I513" s="200"/>
      <c r="K513" s="10" t="str">
        <f>Q512</f>
        <v>Habr S.</v>
      </c>
      <c r="L513" s="10" t="str">
        <f>Q513</f>
        <v>Bastl P.</v>
      </c>
      <c r="M513" s="10" t="str">
        <f>Q514</f>
        <v>Kelbler P.</v>
      </c>
      <c r="N513" s="10" t="str">
        <f>Q515</f>
        <v>Novák V.</v>
      </c>
      <c r="O513" s="103"/>
      <c r="P513" s="30">
        <v>3</v>
      </c>
      <c r="Q513" s="30" t="s">
        <v>667</v>
      </c>
    </row>
    <row r="514" spans="1:18" x14ac:dyDescent="0.2">
      <c r="A514" s="200" t="s">
        <v>609</v>
      </c>
      <c r="B514" s="200" t="s">
        <v>1308</v>
      </c>
      <c r="C514" s="232" t="s">
        <v>1294</v>
      </c>
      <c r="D514" s="200" t="s">
        <v>1276</v>
      </c>
      <c r="E514" s="200"/>
      <c r="F514" s="200"/>
      <c r="G514" s="200"/>
      <c r="H514" s="200"/>
      <c r="I514" s="200"/>
      <c r="K514" s="10" t="str">
        <f>Q516</f>
        <v>Chvátal T.</v>
      </c>
      <c r="L514" s="10" t="str">
        <f>Q517</f>
        <v>Habr V.</v>
      </c>
      <c r="M514" s="10" t="str">
        <f>Q518</f>
        <v>Habr J.</v>
      </c>
      <c r="N514" s="10" t="str">
        <f>Q519</f>
        <v>Švarc</v>
      </c>
      <c r="O514" s="104"/>
      <c r="P514" s="30">
        <v>4</v>
      </c>
      <c r="Q514" s="30" t="s">
        <v>679</v>
      </c>
    </row>
    <row r="515" spans="1:18" x14ac:dyDescent="0.2">
      <c r="A515" s="200" t="s">
        <v>410</v>
      </c>
      <c r="B515" s="200" t="s">
        <v>1309</v>
      </c>
      <c r="C515" s="232" t="s">
        <v>1295</v>
      </c>
      <c r="D515" s="200" t="s">
        <v>1276</v>
      </c>
      <c r="E515" s="200"/>
      <c r="F515" s="200"/>
      <c r="G515" s="200"/>
      <c r="H515" s="200"/>
      <c r="I515" s="200"/>
      <c r="K515" s="10"/>
      <c r="L515" s="10" t="str">
        <f>Q520</f>
        <v>Havlík M.</v>
      </c>
      <c r="M515" s="10" t="str">
        <f>Q521</f>
        <v>Sevelda</v>
      </c>
      <c r="N515" s="131"/>
      <c r="O515" s="104"/>
      <c r="P515" s="30">
        <v>5</v>
      </c>
      <c r="Q515" s="30" t="s">
        <v>660</v>
      </c>
    </row>
    <row r="516" spans="1:18" x14ac:dyDescent="0.2">
      <c r="A516" s="200" t="s">
        <v>610</v>
      </c>
      <c r="B516" s="200" t="s">
        <v>646</v>
      </c>
      <c r="C516" s="232" t="s">
        <v>1020</v>
      </c>
      <c r="D516" s="200" t="s">
        <v>1276</v>
      </c>
      <c r="E516" s="245"/>
      <c r="F516" s="245"/>
      <c r="G516" s="245"/>
      <c r="H516" s="245"/>
      <c r="I516" s="245"/>
      <c r="J516" s="279"/>
      <c r="P516" s="30">
        <v>6</v>
      </c>
      <c r="Q516" s="30" t="s">
        <v>712</v>
      </c>
    </row>
    <row r="517" spans="1:18" x14ac:dyDescent="0.2">
      <c r="A517" s="200" t="s">
        <v>611</v>
      </c>
      <c r="B517" s="200" t="s">
        <v>1310</v>
      </c>
      <c r="C517" s="232" t="s">
        <v>1135</v>
      </c>
      <c r="D517" s="200" t="s">
        <v>1276</v>
      </c>
      <c r="E517" s="200"/>
      <c r="F517" s="200"/>
      <c r="G517" s="200"/>
      <c r="H517" s="200"/>
      <c r="I517" s="200"/>
      <c r="K517" s="16" t="s">
        <v>67</v>
      </c>
      <c r="L517" s="31" t="s">
        <v>61</v>
      </c>
      <c r="M517" s="6" t="s">
        <v>37</v>
      </c>
      <c r="P517" s="30">
        <v>7</v>
      </c>
      <c r="Q517" s="30" t="s">
        <v>685</v>
      </c>
    </row>
    <row r="518" spans="1:18" ht="12" thickBot="1" x14ac:dyDescent="0.25">
      <c r="A518" s="322" t="s">
        <v>138</v>
      </c>
      <c r="B518" s="322" t="s">
        <v>73</v>
      </c>
      <c r="C518" s="513" t="s">
        <v>139</v>
      </c>
      <c r="D518" s="513" t="s">
        <v>37</v>
      </c>
      <c r="E518" s="513">
        <v>0</v>
      </c>
      <c r="F518" s="513" t="s">
        <v>140</v>
      </c>
      <c r="G518" s="323" t="s">
        <v>89</v>
      </c>
      <c r="H518" s="513" t="s">
        <v>8</v>
      </c>
      <c r="I518" s="513" t="s">
        <v>148</v>
      </c>
      <c r="K518" s="43" t="s">
        <v>601</v>
      </c>
      <c r="L518" s="30" t="str">
        <f>R522</f>
        <v>Havlík M.</v>
      </c>
      <c r="M518" s="86" t="str">
        <f>Q522</f>
        <v>Chvátal J.</v>
      </c>
      <c r="P518" s="30">
        <v>8</v>
      </c>
      <c r="Q518" s="30" t="s">
        <v>678</v>
      </c>
    </row>
    <row r="519" spans="1:18" ht="13.5" thickTop="1" x14ac:dyDescent="0.2">
      <c r="A519" s="240">
        <v>1</v>
      </c>
      <c r="B519" s="479" t="s">
        <v>675</v>
      </c>
      <c r="C519" s="514">
        <v>23</v>
      </c>
      <c r="D519" s="514">
        <v>14</v>
      </c>
      <c r="E519" s="514">
        <v>6</v>
      </c>
      <c r="F519" s="514">
        <v>3</v>
      </c>
      <c r="G519" s="640" t="s">
        <v>1279</v>
      </c>
      <c r="H519" s="514">
        <v>48</v>
      </c>
      <c r="I519" s="514">
        <v>15</v>
      </c>
      <c r="K519" s="43" t="s">
        <v>182</v>
      </c>
      <c r="L519" s="30" t="str">
        <f>R523</f>
        <v>Kelbler P.</v>
      </c>
      <c r="M519" s="86" t="str">
        <f>Q523</f>
        <v>Bastl V.</v>
      </c>
      <c r="P519" s="30">
        <v>9</v>
      </c>
      <c r="Q519" s="30" t="s">
        <v>662</v>
      </c>
    </row>
    <row r="520" spans="1:18" ht="12.75" x14ac:dyDescent="0.2">
      <c r="A520" s="241">
        <v>2</v>
      </c>
      <c r="B520" s="480" t="s">
        <v>439</v>
      </c>
      <c r="C520" s="515">
        <v>23</v>
      </c>
      <c r="D520" s="515">
        <v>13</v>
      </c>
      <c r="E520" s="515">
        <v>6</v>
      </c>
      <c r="F520" s="515">
        <v>4</v>
      </c>
      <c r="G520" s="481" t="s">
        <v>1280</v>
      </c>
      <c r="H520" s="515">
        <v>45</v>
      </c>
      <c r="I520" s="515">
        <v>12</v>
      </c>
      <c r="M520" s="86"/>
      <c r="P520" s="30">
        <v>10</v>
      </c>
      <c r="Q520" s="30" t="s">
        <v>657</v>
      </c>
    </row>
    <row r="521" spans="1:18" ht="12.75" x14ac:dyDescent="0.2">
      <c r="A521" s="241">
        <v>3</v>
      </c>
      <c r="B521" s="480" t="s">
        <v>442</v>
      </c>
      <c r="C521" s="515">
        <v>23</v>
      </c>
      <c r="D521" s="515">
        <v>12</v>
      </c>
      <c r="E521" s="515">
        <v>6</v>
      </c>
      <c r="F521" s="515">
        <v>5</v>
      </c>
      <c r="G521" s="481" t="s">
        <v>1281</v>
      </c>
      <c r="H521" s="515">
        <v>42</v>
      </c>
      <c r="I521" s="515">
        <v>6</v>
      </c>
      <c r="L521" s="6"/>
      <c r="M521" s="86"/>
      <c r="N521" s="110"/>
      <c r="P521" s="30">
        <v>11</v>
      </c>
      <c r="Q521" s="30" t="s">
        <v>1129</v>
      </c>
    </row>
    <row r="522" spans="1:18" ht="12.75" x14ac:dyDescent="0.2">
      <c r="A522" s="241">
        <v>4</v>
      </c>
      <c r="B522" s="480" t="s">
        <v>161</v>
      </c>
      <c r="C522" s="515">
        <v>23</v>
      </c>
      <c r="D522" s="515">
        <v>11</v>
      </c>
      <c r="E522" s="515">
        <v>6</v>
      </c>
      <c r="F522" s="515">
        <v>6</v>
      </c>
      <c r="G522" s="481" t="s">
        <v>1282</v>
      </c>
      <c r="H522" s="515">
        <v>39</v>
      </c>
      <c r="I522" s="515">
        <v>3</v>
      </c>
      <c r="K522" s="16" t="s">
        <v>65</v>
      </c>
      <c r="L522" s="31"/>
      <c r="M522" s="229"/>
      <c r="N522" s="110"/>
      <c r="P522" s="30">
        <v>12</v>
      </c>
      <c r="Q522" s="30" t="s">
        <v>686</v>
      </c>
      <c r="R522" s="30" t="str">
        <f>Q520</f>
        <v>Havlík M.</v>
      </c>
    </row>
    <row r="523" spans="1:18" ht="12.75" x14ac:dyDescent="0.2">
      <c r="A523" s="241">
        <v>5</v>
      </c>
      <c r="B523" s="480" t="s">
        <v>446</v>
      </c>
      <c r="C523" s="515">
        <v>23</v>
      </c>
      <c r="D523" s="515">
        <v>11</v>
      </c>
      <c r="E523" s="515">
        <v>3</v>
      </c>
      <c r="F523" s="515">
        <v>9</v>
      </c>
      <c r="G523" s="481" t="s">
        <v>1283</v>
      </c>
      <c r="H523" s="515">
        <v>36</v>
      </c>
      <c r="I523" s="515">
        <v>0</v>
      </c>
      <c r="K523" s="10"/>
      <c r="L523" s="156"/>
      <c r="M523" s="157"/>
      <c r="N523" s="6"/>
      <c r="P523" s="30">
        <v>13</v>
      </c>
      <c r="Q523" s="30" t="s">
        <v>661</v>
      </c>
      <c r="R523" s="30" t="str">
        <f>Q514</f>
        <v>Kelbler P.</v>
      </c>
    </row>
    <row r="524" spans="1:18" ht="12.75" x14ac:dyDescent="0.2">
      <c r="A524" s="241">
        <v>6</v>
      </c>
      <c r="B524" s="480" t="s">
        <v>443</v>
      </c>
      <c r="C524" s="515">
        <v>23</v>
      </c>
      <c r="D524" s="515">
        <v>10</v>
      </c>
      <c r="E524" s="515">
        <v>3</v>
      </c>
      <c r="F524" s="515">
        <v>10</v>
      </c>
      <c r="G524" s="481" t="s">
        <v>1284</v>
      </c>
      <c r="H524" s="515">
        <v>33</v>
      </c>
      <c r="I524" s="515">
        <v>-3</v>
      </c>
      <c r="K524" s="10"/>
      <c r="L524" s="156"/>
      <c r="M524" s="157"/>
      <c r="N524" s="110"/>
      <c r="P524" s="30">
        <v>14</v>
      </c>
    </row>
    <row r="525" spans="1:18" ht="12.75" x14ac:dyDescent="0.2">
      <c r="A525" s="241">
        <v>7</v>
      </c>
      <c r="B525" s="480" t="s">
        <v>143</v>
      </c>
      <c r="C525" s="515">
        <v>23</v>
      </c>
      <c r="D525" s="515">
        <v>9</v>
      </c>
      <c r="E525" s="515">
        <v>5</v>
      </c>
      <c r="F525" s="515">
        <v>9</v>
      </c>
      <c r="G525" s="481" t="s">
        <v>1285</v>
      </c>
      <c r="H525" s="515">
        <v>32</v>
      </c>
      <c r="I525" s="515">
        <v>-1</v>
      </c>
      <c r="K525" s="10"/>
      <c r="L525" s="156"/>
      <c r="M525" s="157"/>
      <c r="N525" s="6"/>
      <c r="P525" s="30">
        <v>15</v>
      </c>
    </row>
    <row r="526" spans="1:18" ht="12.75" x14ac:dyDescent="0.2">
      <c r="A526" s="241">
        <v>8</v>
      </c>
      <c r="B526" s="480" t="s">
        <v>674</v>
      </c>
      <c r="C526" s="515">
        <v>23</v>
      </c>
      <c r="D526" s="515">
        <v>8</v>
      </c>
      <c r="E526" s="515">
        <v>7</v>
      </c>
      <c r="F526" s="515">
        <v>8</v>
      </c>
      <c r="G526" s="481" t="s">
        <v>1286</v>
      </c>
      <c r="H526" s="515">
        <v>31</v>
      </c>
      <c r="I526" s="515">
        <v>-5</v>
      </c>
      <c r="K526" s="10"/>
      <c r="L526" s="156"/>
      <c r="M526" s="157"/>
      <c r="N526" s="100"/>
    </row>
    <row r="527" spans="1:18" ht="12.75" x14ac:dyDescent="0.2">
      <c r="A527" s="241">
        <v>9</v>
      </c>
      <c r="B527" s="480" t="s">
        <v>141</v>
      </c>
      <c r="C527" s="515">
        <v>23</v>
      </c>
      <c r="D527" s="515">
        <v>7</v>
      </c>
      <c r="E527" s="515">
        <v>6</v>
      </c>
      <c r="F527" s="515">
        <v>10</v>
      </c>
      <c r="G527" s="481" t="s">
        <v>1287</v>
      </c>
      <c r="H527" s="515">
        <v>27</v>
      </c>
      <c r="I527" s="515">
        <v>-9</v>
      </c>
      <c r="N527" s="6"/>
    </row>
    <row r="528" spans="1:18" ht="12.75" x14ac:dyDescent="0.2">
      <c r="A528" s="241">
        <v>10</v>
      </c>
      <c r="B528" s="480" t="s">
        <v>145</v>
      </c>
      <c r="C528" s="515">
        <v>23</v>
      </c>
      <c r="D528" s="515">
        <v>8</v>
      </c>
      <c r="E528" s="515">
        <v>3</v>
      </c>
      <c r="F528" s="515">
        <v>12</v>
      </c>
      <c r="G528" s="481" t="s">
        <v>1288</v>
      </c>
      <c r="H528" s="515">
        <v>27</v>
      </c>
      <c r="I528" s="515">
        <v>-9</v>
      </c>
      <c r="K528" s="265" t="s">
        <v>66</v>
      </c>
      <c r="L528" s="129" t="s">
        <v>59</v>
      </c>
      <c r="M528" s="130" t="s">
        <v>49</v>
      </c>
    </row>
    <row r="529" spans="1:20" ht="12.75" x14ac:dyDescent="0.2">
      <c r="A529" s="241">
        <v>11</v>
      </c>
      <c r="B529" s="480" t="s">
        <v>440</v>
      </c>
      <c r="C529" s="515">
        <v>23</v>
      </c>
      <c r="D529" s="515">
        <v>6</v>
      </c>
      <c r="E529" s="515">
        <v>7</v>
      </c>
      <c r="F529" s="515">
        <v>10</v>
      </c>
      <c r="G529" s="481" t="s">
        <v>1289</v>
      </c>
      <c r="H529" s="515">
        <v>25</v>
      </c>
      <c r="I529" s="515">
        <v>-8</v>
      </c>
      <c r="K529" s="10"/>
      <c r="L529" s="6" t="str">
        <f>T511</f>
        <v>Habr J.</v>
      </c>
      <c r="M529" s="6"/>
      <c r="N529" s="86"/>
    </row>
    <row r="530" spans="1:20" ht="12.75" x14ac:dyDescent="0.2">
      <c r="A530" s="241">
        <v>12</v>
      </c>
      <c r="B530" s="480" t="s">
        <v>447</v>
      </c>
      <c r="C530" s="515">
        <v>23</v>
      </c>
      <c r="D530" s="515">
        <v>6</v>
      </c>
      <c r="E530" s="515">
        <v>5</v>
      </c>
      <c r="F530" s="515">
        <v>12</v>
      </c>
      <c r="G530" s="481" t="s">
        <v>1290</v>
      </c>
      <c r="H530" s="515">
        <v>23</v>
      </c>
      <c r="I530" s="515">
        <v>-10</v>
      </c>
      <c r="K530" s="156"/>
      <c r="L530" s="6"/>
      <c r="M530" s="10"/>
      <c r="N530" s="86"/>
    </row>
    <row r="531" spans="1:20" ht="12.75" x14ac:dyDescent="0.2">
      <c r="A531" s="241">
        <v>13</v>
      </c>
      <c r="B531" s="480" t="s">
        <v>142</v>
      </c>
      <c r="C531" s="515">
        <v>23</v>
      </c>
      <c r="D531" s="515">
        <v>6</v>
      </c>
      <c r="E531" s="515">
        <v>5</v>
      </c>
      <c r="F531" s="515">
        <v>12</v>
      </c>
      <c r="G531" s="481" t="s">
        <v>1291</v>
      </c>
      <c r="H531" s="515">
        <v>23</v>
      </c>
      <c r="I531" s="515">
        <v>-10</v>
      </c>
      <c r="L531" s="6"/>
      <c r="M531" s="10"/>
      <c r="N531" s="86"/>
    </row>
    <row r="532" spans="1:20" ht="12.75" x14ac:dyDescent="0.2">
      <c r="A532" s="241">
        <v>14</v>
      </c>
      <c r="B532" s="480" t="s">
        <v>477</v>
      </c>
      <c r="C532" s="515">
        <v>23</v>
      </c>
      <c r="D532" s="515">
        <v>3</v>
      </c>
      <c r="E532" s="515">
        <v>6</v>
      </c>
      <c r="F532" s="515">
        <v>14</v>
      </c>
      <c r="G532" s="481" t="s">
        <v>1292</v>
      </c>
      <c r="H532" s="515">
        <v>15</v>
      </c>
      <c r="I532" s="515">
        <v>-18</v>
      </c>
      <c r="M532" s="10"/>
      <c r="N532" s="86"/>
    </row>
    <row r="533" spans="1:20" x14ac:dyDescent="0.2">
      <c r="A533" s="778"/>
      <c r="B533" s="200"/>
      <c r="C533" s="299"/>
      <c r="D533" s="200"/>
      <c r="E533" s="200"/>
      <c r="F533" s="198"/>
      <c r="G533" s="198"/>
      <c r="H533" s="198"/>
      <c r="I533" s="198"/>
      <c r="J533" s="155"/>
      <c r="K533" s="30"/>
    </row>
    <row r="534" spans="1:20" x14ac:dyDescent="0.2">
      <c r="A534" s="878" t="s">
        <v>612</v>
      </c>
      <c r="B534" s="878" t="s">
        <v>1296</v>
      </c>
      <c r="C534" s="896" t="s">
        <v>1024</v>
      </c>
      <c r="D534" s="878" t="s">
        <v>1301</v>
      </c>
      <c r="E534" s="200"/>
      <c r="F534" s="198"/>
      <c r="G534" s="198"/>
      <c r="H534" s="198"/>
      <c r="I534" s="198"/>
      <c r="J534" s="155"/>
      <c r="K534" s="111" t="s">
        <v>68</v>
      </c>
      <c r="L534" s="45"/>
      <c r="M534" s="45"/>
      <c r="N534" s="45"/>
      <c r="P534" s="30">
        <v>1</v>
      </c>
      <c r="Q534" s="30" t="s">
        <v>478</v>
      </c>
      <c r="T534" s="30" t="str">
        <f>Q541</f>
        <v>Habr V.</v>
      </c>
    </row>
    <row r="535" spans="1:20" x14ac:dyDescent="0.2">
      <c r="A535" s="198" t="s">
        <v>613</v>
      </c>
      <c r="B535" s="198" t="s">
        <v>1297</v>
      </c>
      <c r="C535" s="835" t="s">
        <v>1324</v>
      </c>
      <c r="D535" s="198" t="s">
        <v>1302</v>
      </c>
      <c r="E535" s="198"/>
      <c r="F535" s="198"/>
      <c r="G535" s="198"/>
      <c r="H535" s="198"/>
      <c r="I535" s="198"/>
      <c r="J535" s="155"/>
      <c r="K535" s="121"/>
      <c r="L535" s="255" t="str">
        <f xml:space="preserve">           Q534</f>
        <v>Havlík R.</v>
      </c>
      <c r="M535" s="45"/>
      <c r="N535" s="45"/>
      <c r="O535" s="88"/>
      <c r="P535" s="30">
        <v>2</v>
      </c>
      <c r="Q535" s="30" t="s">
        <v>657</v>
      </c>
    </row>
    <row r="536" spans="1:20" x14ac:dyDescent="0.2">
      <c r="A536" s="198" t="s">
        <v>614</v>
      </c>
      <c r="B536" s="198" t="s">
        <v>647</v>
      </c>
      <c r="C536" s="835" t="s">
        <v>1295</v>
      </c>
      <c r="D536" s="198" t="s">
        <v>1301</v>
      </c>
      <c r="E536" s="198"/>
      <c r="F536" s="198"/>
      <c r="G536" s="198"/>
      <c r="H536" s="198"/>
      <c r="I536" s="198"/>
      <c r="J536" s="155"/>
      <c r="K536" s="121" t="str">
        <f>Q535</f>
        <v>Havlík M.</v>
      </c>
      <c r="L536" s="121" t="str">
        <f>Q536</f>
        <v>Bastl P.</v>
      </c>
      <c r="M536" s="121" t="str">
        <f>Q537</f>
        <v>Mašát</v>
      </c>
      <c r="N536" s="121" t="str">
        <f>Q538</f>
        <v>Novák V.</v>
      </c>
      <c r="O536" s="104"/>
      <c r="P536" s="30">
        <v>3</v>
      </c>
      <c r="Q536" s="30" t="s">
        <v>667</v>
      </c>
    </row>
    <row r="537" spans="1:20" x14ac:dyDescent="0.2">
      <c r="A537" s="198" t="s">
        <v>411</v>
      </c>
      <c r="B537" s="198" t="s">
        <v>1298</v>
      </c>
      <c r="C537" s="835" t="s">
        <v>1325</v>
      </c>
      <c r="D537" s="198" t="s">
        <v>1302</v>
      </c>
      <c r="E537" s="198"/>
      <c r="F537" s="198"/>
      <c r="G537" s="198"/>
      <c r="H537" s="198"/>
      <c r="I537" s="198"/>
      <c r="J537" s="155"/>
      <c r="K537" s="121" t="str">
        <f>Q539</f>
        <v>Havlík V.</v>
      </c>
      <c r="L537" s="121" t="str">
        <f>Q540</f>
        <v>Kelbler P.</v>
      </c>
      <c r="M537" s="121" t="str">
        <f>Q541</f>
        <v>Habr V.</v>
      </c>
      <c r="N537" s="121" t="str">
        <f>Q542</f>
        <v>Chvátal T.</v>
      </c>
      <c r="O537" s="104"/>
      <c r="P537" s="30">
        <v>4</v>
      </c>
      <c r="Q537" s="30" t="s">
        <v>659</v>
      </c>
    </row>
    <row r="538" spans="1:20" x14ac:dyDescent="0.2">
      <c r="A538" s="198" t="s">
        <v>616</v>
      </c>
      <c r="B538" s="198" t="s">
        <v>1299</v>
      </c>
      <c r="C538" s="835" t="s">
        <v>1293</v>
      </c>
      <c r="D538" s="198" t="s">
        <v>1302</v>
      </c>
      <c r="E538" s="198"/>
      <c r="F538" s="198"/>
      <c r="G538" s="198"/>
      <c r="H538" s="198"/>
      <c r="I538" s="198"/>
      <c r="J538" s="155"/>
      <c r="K538" s="121"/>
      <c r="L538" s="121" t="str">
        <f>Q543</f>
        <v>Habr J.</v>
      </c>
      <c r="M538" s="121" t="str">
        <f>Q544</f>
        <v>Švarc</v>
      </c>
      <c r="N538" s="132"/>
      <c r="O538" s="104"/>
      <c r="P538" s="30">
        <v>5</v>
      </c>
      <c r="Q538" s="30" t="s">
        <v>660</v>
      </c>
    </row>
    <row r="539" spans="1:20" x14ac:dyDescent="0.2">
      <c r="A539" s="198" t="s">
        <v>617</v>
      </c>
      <c r="B539" s="198" t="s">
        <v>1300</v>
      </c>
      <c r="C539" s="835" t="s">
        <v>1026</v>
      </c>
      <c r="D539" s="198" t="s">
        <v>1301</v>
      </c>
      <c r="E539" s="198"/>
      <c r="F539" s="198"/>
      <c r="G539" s="198"/>
      <c r="H539" s="198"/>
      <c r="I539" s="198"/>
      <c r="J539" s="155"/>
      <c r="K539" s="121"/>
      <c r="L539" s="45"/>
      <c r="M539" s="45"/>
      <c r="N539" s="45"/>
      <c r="O539" s="88"/>
      <c r="P539" s="30">
        <v>6</v>
      </c>
      <c r="Q539" s="30" t="s">
        <v>658</v>
      </c>
    </row>
    <row r="540" spans="1:20" x14ac:dyDescent="0.2">
      <c r="A540" s="198" t="s">
        <v>620</v>
      </c>
      <c r="B540" s="198" t="s">
        <v>621</v>
      </c>
      <c r="C540" s="835" t="s">
        <v>1293</v>
      </c>
      <c r="D540" s="198" t="s">
        <v>1301</v>
      </c>
      <c r="E540" s="198"/>
      <c r="F540" s="198"/>
      <c r="G540" s="198"/>
      <c r="H540" s="198"/>
      <c r="I540" s="198"/>
      <c r="J540" s="155"/>
      <c r="K540" s="111" t="s">
        <v>67</v>
      </c>
      <c r="L540" s="47" t="s">
        <v>61</v>
      </c>
      <c r="M540" s="45" t="s">
        <v>37</v>
      </c>
      <c r="N540" s="45"/>
      <c r="O540" s="88"/>
      <c r="P540" s="30">
        <v>7</v>
      </c>
      <c r="Q540" s="30" t="s">
        <v>679</v>
      </c>
    </row>
    <row r="541" spans="1:20" ht="12" thickBot="1" x14ac:dyDescent="0.25">
      <c r="A541" s="325" t="s">
        <v>138</v>
      </c>
      <c r="B541" s="325" t="s">
        <v>73</v>
      </c>
      <c r="C541" s="326" t="s">
        <v>139</v>
      </c>
      <c r="D541" s="326" t="s">
        <v>37</v>
      </c>
      <c r="E541" s="326">
        <v>0</v>
      </c>
      <c r="F541" s="326" t="s">
        <v>140</v>
      </c>
      <c r="G541" s="326" t="s">
        <v>89</v>
      </c>
      <c r="H541" s="326" t="s">
        <v>8</v>
      </c>
      <c r="I541" s="326" t="s">
        <v>148</v>
      </c>
      <c r="J541" s="155"/>
      <c r="K541" s="121" t="s">
        <v>176</v>
      </c>
      <c r="L541" s="45" t="str">
        <f>R545</f>
        <v>Mašát</v>
      </c>
      <c r="M541" s="122" t="str">
        <f>Q545</f>
        <v>Novák B.</v>
      </c>
      <c r="N541" s="45"/>
      <c r="O541" s="88"/>
      <c r="P541" s="30">
        <v>8</v>
      </c>
      <c r="Q541" s="30" t="s">
        <v>685</v>
      </c>
    </row>
    <row r="542" spans="1:20" ht="12" thickTop="1" x14ac:dyDescent="0.2">
      <c r="A542" s="327">
        <v>1</v>
      </c>
      <c r="B542" s="327" t="s">
        <v>675</v>
      </c>
      <c r="C542" s="328">
        <v>24</v>
      </c>
      <c r="D542" s="328">
        <v>15</v>
      </c>
      <c r="E542" s="328">
        <v>6</v>
      </c>
      <c r="F542" s="328">
        <v>3</v>
      </c>
      <c r="G542" s="328" t="s">
        <v>1311</v>
      </c>
      <c r="H542" s="328">
        <v>51</v>
      </c>
      <c r="I542" s="328">
        <v>18</v>
      </c>
      <c r="J542" s="155"/>
      <c r="K542" s="121" t="s">
        <v>182</v>
      </c>
      <c r="L542" s="45" t="str">
        <f>R546</f>
        <v>Havlík M.</v>
      </c>
      <c r="M542" s="122" t="str">
        <f>Q546</f>
        <v>Dolák</v>
      </c>
      <c r="N542" s="45"/>
      <c r="O542" s="88"/>
      <c r="P542" s="30">
        <v>9</v>
      </c>
      <c r="Q542" s="30" t="s">
        <v>712</v>
      </c>
    </row>
    <row r="543" spans="1:20" x14ac:dyDescent="0.2">
      <c r="A543" s="329">
        <v>2</v>
      </c>
      <c r="B543" s="329" t="s">
        <v>439</v>
      </c>
      <c r="C543" s="330">
        <v>24</v>
      </c>
      <c r="D543" s="330">
        <v>14</v>
      </c>
      <c r="E543" s="330">
        <v>6</v>
      </c>
      <c r="F543" s="330">
        <v>4</v>
      </c>
      <c r="G543" s="328" t="s">
        <v>1312</v>
      </c>
      <c r="H543" s="330">
        <v>48</v>
      </c>
      <c r="I543" s="330">
        <v>12</v>
      </c>
      <c r="J543" s="155"/>
      <c r="K543" s="121"/>
      <c r="L543" s="45"/>
      <c r="M543" s="122"/>
      <c r="N543" s="45"/>
      <c r="O543" s="88"/>
      <c r="P543" s="30">
        <v>10</v>
      </c>
      <c r="Q543" s="30" t="s">
        <v>678</v>
      </c>
    </row>
    <row r="544" spans="1:20" x14ac:dyDescent="0.2">
      <c r="A544" s="329">
        <v>3</v>
      </c>
      <c r="B544" s="329" t="s">
        <v>442</v>
      </c>
      <c r="C544" s="330">
        <v>24</v>
      </c>
      <c r="D544" s="330">
        <v>12</v>
      </c>
      <c r="E544" s="330">
        <v>7</v>
      </c>
      <c r="F544" s="330">
        <v>5</v>
      </c>
      <c r="G544" s="328" t="s">
        <v>1313</v>
      </c>
      <c r="H544" s="330">
        <v>43</v>
      </c>
      <c r="I544" s="330">
        <v>7</v>
      </c>
      <c r="J544" s="155"/>
      <c r="K544" s="121"/>
      <c r="L544" s="45"/>
      <c r="M544" s="122"/>
      <c r="N544" s="122"/>
      <c r="O544" s="88"/>
      <c r="P544" s="30">
        <v>11</v>
      </c>
      <c r="Q544" s="30" t="s">
        <v>662</v>
      </c>
    </row>
    <row r="545" spans="1:19" x14ac:dyDescent="0.2">
      <c r="A545" s="329">
        <v>4</v>
      </c>
      <c r="B545" s="329" t="s">
        <v>161</v>
      </c>
      <c r="C545" s="330">
        <v>24</v>
      </c>
      <c r="D545" s="330">
        <v>12</v>
      </c>
      <c r="E545" s="330">
        <v>6</v>
      </c>
      <c r="F545" s="330">
        <v>6</v>
      </c>
      <c r="G545" s="328" t="s">
        <v>1314</v>
      </c>
      <c r="H545" s="330">
        <v>42</v>
      </c>
      <c r="I545" s="330">
        <v>6</v>
      </c>
      <c r="J545" s="155"/>
      <c r="N545" s="122"/>
      <c r="O545" s="88"/>
      <c r="P545" s="30">
        <v>12</v>
      </c>
      <c r="Q545" s="30" t="s">
        <v>692</v>
      </c>
      <c r="R545" s="30" t="str">
        <f>Q537</f>
        <v>Mašát</v>
      </c>
    </row>
    <row r="546" spans="1:19" x14ac:dyDescent="0.2">
      <c r="A546" s="329">
        <v>5</v>
      </c>
      <c r="B546" s="329" t="s">
        <v>446</v>
      </c>
      <c r="C546" s="330">
        <v>24</v>
      </c>
      <c r="D546" s="330">
        <v>12</v>
      </c>
      <c r="E546" s="330">
        <v>3</v>
      </c>
      <c r="F546" s="330">
        <v>9</v>
      </c>
      <c r="G546" s="328" t="s">
        <v>1315</v>
      </c>
      <c r="H546" s="330">
        <v>39</v>
      </c>
      <c r="I546" s="330">
        <v>3</v>
      </c>
      <c r="J546" s="155"/>
      <c r="K546" s="121" t="s">
        <v>65</v>
      </c>
      <c r="L546" s="45" t="s">
        <v>0</v>
      </c>
      <c r="M546" s="45" t="s">
        <v>22</v>
      </c>
      <c r="N546" s="45"/>
      <c r="O546" s="88"/>
      <c r="P546" s="30">
        <v>13</v>
      </c>
      <c r="Q546" s="30" t="s">
        <v>1003</v>
      </c>
      <c r="R546" s="30" t="str">
        <f>Q535</f>
        <v>Havlík M.</v>
      </c>
    </row>
    <row r="547" spans="1:19" x14ac:dyDescent="0.2">
      <c r="A547" s="329">
        <v>6</v>
      </c>
      <c r="B547" s="329" t="s">
        <v>443</v>
      </c>
      <c r="C547" s="330">
        <v>24</v>
      </c>
      <c r="D547" s="330">
        <v>10</v>
      </c>
      <c r="E547" s="330">
        <v>3</v>
      </c>
      <c r="F547" s="330">
        <v>11</v>
      </c>
      <c r="G547" s="328" t="s">
        <v>1316</v>
      </c>
      <c r="H547" s="330">
        <v>33</v>
      </c>
      <c r="I547" s="330">
        <v>-3</v>
      </c>
      <c r="J547" s="155"/>
      <c r="K547" s="123"/>
      <c r="L547" s="88"/>
      <c r="M547" s="93"/>
      <c r="N547" s="122"/>
      <c r="O547" s="88"/>
      <c r="P547" s="30">
        <v>14</v>
      </c>
    </row>
    <row r="548" spans="1:19" x14ac:dyDescent="0.2">
      <c r="A548" s="329">
        <v>7</v>
      </c>
      <c r="B548" s="329" t="s">
        <v>143</v>
      </c>
      <c r="C548" s="330">
        <v>24</v>
      </c>
      <c r="D548" s="330">
        <v>9</v>
      </c>
      <c r="E548" s="330">
        <v>5</v>
      </c>
      <c r="F548" s="330">
        <v>10</v>
      </c>
      <c r="G548" s="328" t="s">
        <v>1287</v>
      </c>
      <c r="H548" s="330">
        <v>32</v>
      </c>
      <c r="I548" s="330">
        <v>-4</v>
      </c>
      <c r="J548" s="155"/>
      <c r="K548" s="121"/>
      <c r="L548" s="88"/>
      <c r="M548" s="93"/>
      <c r="N548" s="45"/>
      <c r="O548" s="88"/>
      <c r="P548" s="30">
        <v>15</v>
      </c>
    </row>
    <row r="549" spans="1:19" x14ac:dyDescent="0.2">
      <c r="A549" s="329">
        <v>8</v>
      </c>
      <c r="B549" s="329" t="s">
        <v>674</v>
      </c>
      <c r="C549" s="330">
        <v>24</v>
      </c>
      <c r="D549" s="330">
        <v>8</v>
      </c>
      <c r="E549" s="330">
        <v>8</v>
      </c>
      <c r="F549" s="330">
        <v>8</v>
      </c>
      <c r="G549" s="328" t="s">
        <v>1317</v>
      </c>
      <c r="H549" s="330">
        <v>32</v>
      </c>
      <c r="I549" s="330">
        <v>-4</v>
      </c>
      <c r="J549" s="155"/>
      <c r="K549" s="121"/>
      <c r="L549" s="132"/>
      <c r="M549" s="152"/>
      <c r="N549" s="47"/>
      <c r="O549" s="88"/>
    </row>
    <row r="550" spans="1:19" x14ac:dyDescent="0.2">
      <c r="A550" s="329">
        <v>9</v>
      </c>
      <c r="B550" s="329" t="s">
        <v>141</v>
      </c>
      <c r="C550" s="330">
        <v>24</v>
      </c>
      <c r="D550" s="330">
        <v>7</v>
      </c>
      <c r="E550" s="330">
        <v>6</v>
      </c>
      <c r="F550" s="330">
        <v>11</v>
      </c>
      <c r="G550" s="328" t="s">
        <v>1318</v>
      </c>
      <c r="H550" s="330">
        <v>27</v>
      </c>
      <c r="I550" s="330">
        <v>-12</v>
      </c>
      <c r="J550" s="155"/>
      <c r="K550" s="121"/>
      <c r="L550" s="132"/>
      <c r="M550" s="152"/>
      <c r="N550" s="45"/>
      <c r="O550" s="88"/>
    </row>
    <row r="551" spans="1:19" x14ac:dyDescent="0.2">
      <c r="A551" s="329">
        <v>10</v>
      </c>
      <c r="B551" s="329" t="s">
        <v>145</v>
      </c>
      <c r="C551" s="330">
        <v>24</v>
      </c>
      <c r="D551" s="330">
        <v>8</v>
      </c>
      <c r="E551" s="330">
        <v>3</v>
      </c>
      <c r="F551" s="330">
        <v>13</v>
      </c>
      <c r="G551" s="328" t="s">
        <v>1319</v>
      </c>
      <c r="H551" s="330">
        <v>27</v>
      </c>
      <c r="I551" s="330">
        <v>-9</v>
      </c>
      <c r="J551" s="155"/>
      <c r="K551" s="266" t="s">
        <v>66</v>
      </c>
      <c r="L551" s="256" t="s">
        <v>59</v>
      </c>
      <c r="M551" s="153" t="s">
        <v>49</v>
      </c>
      <c r="N551" s="45"/>
    </row>
    <row r="552" spans="1:19" x14ac:dyDescent="0.2">
      <c r="A552" s="329">
        <v>11</v>
      </c>
      <c r="B552" s="329" t="s">
        <v>440</v>
      </c>
      <c r="C552" s="330">
        <v>24</v>
      </c>
      <c r="D552" s="330">
        <v>6</v>
      </c>
      <c r="E552" s="330">
        <v>8</v>
      </c>
      <c r="F552" s="330">
        <v>10</v>
      </c>
      <c r="G552" s="328" t="s">
        <v>1320</v>
      </c>
      <c r="H552" s="330">
        <v>26</v>
      </c>
      <c r="I552" s="330">
        <v>-10</v>
      </c>
      <c r="J552" s="155"/>
      <c r="K552" s="121" t="s">
        <v>488</v>
      </c>
      <c r="L552" s="45" t="str">
        <f>T534</f>
        <v>Habr V.</v>
      </c>
      <c r="M552" s="45"/>
      <c r="N552" s="122"/>
    </row>
    <row r="553" spans="1:19" x14ac:dyDescent="0.2">
      <c r="A553" s="329">
        <v>12</v>
      </c>
      <c r="B553" s="329" t="s">
        <v>447</v>
      </c>
      <c r="C553" s="330">
        <v>24</v>
      </c>
      <c r="D553" s="330">
        <v>6</v>
      </c>
      <c r="E553" s="330">
        <v>6</v>
      </c>
      <c r="F553" s="330">
        <v>12</v>
      </c>
      <c r="G553" s="328" t="s">
        <v>1321</v>
      </c>
      <c r="H553" s="330">
        <v>24</v>
      </c>
      <c r="I553" s="330">
        <v>-12</v>
      </c>
      <c r="J553" s="155"/>
      <c r="K553" s="121"/>
      <c r="L553" s="45"/>
      <c r="M553" s="517"/>
      <c r="N553" s="122"/>
    </row>
    <row r="554" spans="1:19" x14ac:dyDescent="0.2">
      <c r="A554" s="329">
        <v>13</v>
      </c>
      <c r="B554" s="329" t="s">
        <v>142</v>
      </c>
      <c r="C554" s="330">
        <v>24</v>
      </c>
      <c r="D554" s="330">
        <v>6</v>
      </c>
      <c r="E554" s="330">
        <v>5</v>
      </c>
      <c r="F554" s="330">
        <v>13</v>
      </c>
      <c r="G554" s="328" t="s">
        <v>1322</v>
      </c>
      <c r="H554" s="330">
        <v>23</v>
      </c>
      <c r="I554" s="330">
        <v>-13</v>
      </c>
      <c r="J554" s="155"/>
      <c r="K554" s="121"/>
      <c r="L554" s="45"/>
      <c r="M554" s="517"/>
      <c r="N554" s="122"/>
    </row>
    <row r="555" spans="1:19" x14ac:dyDescent="0.2">
      <c r="A555" s="329">
        <v>14</v>
      </c>
      <c r="B555" s="329" t="s">
        <v>477</v>
      </c>
      <c r="C555" s="330">
        <v>24</v>
      </c>
      <c r="D555" s="330">
        <v>4</v>
      </c>
      <c r="E555" s="330">
        <v>6</v>
      </c>
      <c r="F555" s="330">
        <v>14</v>
      </c>
      <c r="G555" s="330" t="s">
        <v>1323</v>
      </c>
      <c r="H555" s="330">
        <v>18</v>
      </c>
      <c r="I555" s="330">
        <v>-18</v>
      </c>
      <c r="J555" s="155"/>
      <c r="K555" s="121"/>
      <c r="L555" s="45"/>
      <c r="M555" s="121"/>
      <c r="N555" s="122"/>
    </row>
    <row r="556" spans="1:19" x14ac:dyDescent="0.2">
      <c r="A556" s="200"/>
      <c r="B556" s="200"/>
      <c r="C556" s="299"/>
      <c r="D556" s="200"/>
      <c r="E556" s="200"/>
      <c r="F556" s="200"/>
      <c r="G556" s="200"/>
      <c r="H556" s="200"/>
      <c r="I556" s="200"/>
      <c r="K556" s="121"/>
      <c r="L556" s="45"/>
    </row>
    <row r="557" spans="1:19" ht="12.75" x14ac:dyDescent="0.2">
      <c r="A557" s="536" t="s">
        <v>412</v>
      </c>
      <c r="B557" s="536" t="s">
        <v>1326</v>
      </c>
      <c r="C557" s="897" t="s">
        <v>1099</v>
      </c>
      <c r="D557" s="536" t="s">
        <v>1327</v>
      </c>
      <c r="E557" s="200"/>
      <c r="F557" s="200"/>
      <c r="G557" s="200"/>
      <c r="H557" s="200"/>
      <c r="I557" s="244"/>
      <c r="K557" s="16" t="s">
        <v>68</v>
      </c>
      <c r="L557" s="6"/>
      <c r="M557" s="6"/>
      <c r="N557" s="6"/>
      <c r="P557" s="30">
        <v>1</v>
      </c>
      <c r="Q557" s="30" t="s">
        <v>478</v>
      </c>
      <c r="R557" s="30" t="str">
        <f>Q566</f>
        <v>Habr J.</v>
      </c>
      <c r="S557" s="30" t="str">
        <f>Q567</f>
        <v>Šťastný</v>
      </c>
    </row>
    <row r="558" spans="1:19" ht="12.75" x14ac:dyDescent="0.2">
      <c r="A558" s="536" t="s">
        <v>413</v>
      </c>
      <c r="B558" s="536" t="s">
        <v>1328</v>
      </c>
      <c r="C558" s="897" t="s">
        <v>1360</v>
      </c>
      <c r="D558" s="536" t="s">
        <v>1303</v>
      </c>
      <c r="E558" s="200"/>
      <c r="F558" s="200"/>
      <c r="G558" s="200"/>
      <c r="H558" s="200"/>
      <c r="I558" s="244"/>
      <c r="L558" s="228" t="str">
        <f xml:space="preserve">           Q557</f>
        <v>Havlík R.</v>
      </c>
      <c r="M558" s="6"/>
      <c r="N558" s="6"/>
      <c r="P558" s="30">
        <v>2</v>
      </c>
      <c r="Q558" s="30" t="s">
        <v>658</v>
      </c>
      <c r="R558" s="30" t="str">
        <f>Q566</f>
        <v>Habr J.</v>
      </c>
      <c r="S558" s="30" t="str">
        <f>Q562</f>
        <v>Švarc</v>
      </c>
    </row>
    <row r="559" spans="1:19" ht="12.75" x14ac:dyDescent="0.2">
      <c r="A559" s="536" t="s">
        <v>414</v>
      </c>
      <c r="B559" s="536" t="s">
        <v>1329</v>
      </c>
      <c r="C559" s="897" t="s">
        <v>1015</v>
      </c>
      <c r="D559" s="536" t="s">
        <v>1303</v>
      </c>
      <c r="E559" s="200"/>
      <c r="F559" s="200"/>
      <c r="G559" s="200"/>
      <c r="H559" s="200"/>
      <c r="I559" s="244"/>
      <c r="K559" s="10" t="str">
        <f>Q558</f>
        <v>Havlík V.</v>
      </c>
      <c r="L559" s="10" t="str">
        <f>Q559</f>
        <v>Bastl P.</v>
      </c>
      <c r="M559" s="10" t="str">
        <f>Q560</f>
        <v>Kelbler P.</v>
      </c>
      <c r="N559" s="10" t="str">
        <f>Q561</f>
        <v>Novák V.</v>
      </c>
      <c r="P559" s="30">
        <v>3</v>
      </c>
      <c r="Q559" s="30" t="s">
        <v>667</v>
      </c>
      <c r="R559" s="30" t="str">
        <f>Q566</f>
        <v>Habr J.</v>
      </c>
      <c r="S559" s="30" t="str">
        <f>Q564</f>
        <v>Habr V.</v>
      </c>
    </row>
    <row r="560" spans="1:19" ht="12.75" x14ac:dyDescent="0.2">
      <c r="A560" s="536" t="s">
        <v>415</v>
      </c>
      <c r="B560" s="536" t="s">
        <v>1330</v>
      </c>
      <c r="C560" s="897" t="s">
        <v>1098</v>
      </c>
      <c r="D560" s="536" t="s">
        <v>1303</v>
      </c>
      <c r="E560" s="641"/>
      <c r="F560" s="641"/>
      <c r="G560" s="641"/>
      <c r="H560" s="641"/>
      <c r="I560" s="642"/>
      <c r="K560" s="10" t="str">
        <f>Q562</f>
        <v>Švarc</v>
      </c>
      <c r="L560" s="10" t="str">
        <f>Q563</f>
        <v>Novák B.</v>
      </c>
      <c r="M560" s="10" t="str">
        <f>Q564</f>
        <v>Habr V.</v>
      </c>
      <c r="N560" s="10" t="str">
        <f>Q565</f>
        <v>Chvátal T.</v>
      </c>
      <c r="O560" s="103"/>
      <c r="P560" s="30">
        <v>4</v>
      </c>
      <c r="Q560" s="30" t="s">
        <v>679</v>
      </c>
    </row>
    <row r="561" spans="1:31" ht="12.75" x14ac:dyDescent="0.2">
      <c r="A561" s="536" t="s">
        <v>416</v>
      </c>
      <c r="B561" s="536" t="s">
        <v>378</v>
      </c>
      <c r="C561" s="897" t="s">
        <v>1134</v>
      </c>
      <c r="D561" s="536" t="s">
        <v>1303</v>
      </c>
      <c r="E561" s="200"/>
      <c r="F561" s="200"/>
      <c r="G561" s="200"/>
      <c r="H561" s="200"/>
      <c r="I561" s="244"/>
      <c r="K561" s="10"/>
      <c r="L561" s="10" t="str">
        <f>Q566</f>
        <v>Habr J.</v>
      </c>
      <c r="M561" s="10" t="str">
        <f>Q567</f>
        <v>Šťastný</v>
      </c>
      <c r="N561" s="131"/>
      <c r="O561" s="104"/>
      <c r="P561" s="30">
        <v>5</v>
      </c>
      <c r="Q561" s="30" t="s">
        <v>660</v>
      </c>
    </row>
    <row r="562" spans="1:31" ht="12.75" x14ac:dyDescent="0.2">
      <c r="A562" s="536" t="s">
        <v>417</v>
      </c>
      <c r="B562" s="536" t="s">
        <v>1331</v>
      </c>
      <c r="C562" s="897" t="s">
        <v>1228</v>
      </c>
      <c r="D562" s="536" t="s">
        <v>1303</v>
      </c>
      <c r="E562" s="200"/>
      <c r="F562" s="200"/>
      <c r="G562" s="200"/>
      <c r="H562" s="200"/>
      <c r="I562" s="244"/>
      <c r="O562" s="104"/>
      <c r="P562" s="30">
        <v>6</v>
      </c>
      <c r="Q562" s="30" t="s">
        <v>662</v>
      </c>
    </row>
    <row r="563" spans="1:31" ht="12.75" x14ac:dyDescent="0.2">
      <c r="A563" s="536" t="s">
        <v>418</v>
      </c>
      <c r="B563" s="536" t="s">
        <v>1332</v>
      </c>
      <c r="C563" s="897" t="s">
        <v>1026</v>
      </c>
      <c r="D563" s="536" t="s">
        <v>1303</v>
      </c>
      <c r="E563" s="200"/>
      <c r="F563" s="200"/>
      <c r="G563" s="200"/>
      <c r="H563" s="200"/>
      <c r="I563" s="244"/>
      <c r="K563" s="16" t="s">
        <v>67</v>
      </c>
      <c r="L563" s="31" t="s">
        <v>61</v>
      </c>
      <c r="M563" s="6" t="s">
        <v>37</v>
      </c>
      <c r="P563" s="30">
        <v>7</v>
      </c>
      <c r="Q563" s="30" t="s">
        <v>692</v>
      </c>
    </row>
    <row r="564" spans="1:31" ht="12" thickBot="1" x14ac:dyDescent="0.25">
      <c r="A564" s="322" t="s">
        <v>138</v>
      </c>
      <c r="B564" s="322" t="s">
        <v>73</v>
      </c>
      <c r="C564" s="323" t="s">
        <v>139</v>
      </c>
      <c r="D564" s="323" t="s">
        <v>37</v>
      </c>
      <c r="E564" s="323">
        <v>0</v>
      </c>
      <c r="F564" s="323" t="s">
        <v>140</v>
      </c>
      <c r="G564" s="323" t="s">
        <v>89</v>
      </c>
      <c r="H564" s="323" t="s">
        <v>8</v>
      </c>
      <c r="I564" s="323" t="s">
        <v>148</v>
      </c>
      <c r="L564" s="30">
        <f>R568</f>
        <v>0</v>
      </c>
      <c r="M564" s="86">
        <f>Q568</f>
        <v>0</v>
      </c>
      <c r="P564" s="30">
        <v>8</v>
      </c>
      <c r="Q564" s="30" t="s">
        <v>685</v>
      </c>
    </row>
    <row r="565" spans="1:31" ht="13.5" thickTop="1" x14ac:dyDescent="0.2">
      <c r="A565" s="240">
        <v>1</v>
      </c>
      <c r="B565" s="479" t="s">
        <v>675</v>
      </c>
      <c r="C565" s="481">
        <v>25</v>
      </c>
      <c r="D565" s="481">
        <v>16</v>
      </c>
      <c r="E565" s="481">
        <v>6</v>
      </c>
      <c r="F565" s="481">
        <v>3</v>
      </c>
      <c r="G565" s="481" t="s">
        <v>1336</v>
      </c>
      <c r="H565" s="481">
        <v>54</v>
      </c>
      <c r="I565" s="481">
        <v>18</v>
      </c>
      <c r="L565" s="30">
        <f>R569</f>
        <v>0</v>
      </c>
      <c r="M565" s="86">
        <f>Q569</f>
        <v>0</v>
      </c>
      <c r="P565" s="30">
        <v>9</v>
      </c>
      <c r="Q565" s="30" t="s">
        <v>712</v>
      </c>
    </row>
    <row r="566" spans="1:31" ht="12.75" x14ac:dyDescent="0.2">
      <c r="A566" s="241">
        <v>2</v>
      </c>
      <c r="B566" s="480" t="s">
        <v>439</v>
      </c>
      <c r="C566" s="481">
        <v>25</v>
      </c>
      <c r="D566" s="481">
        <v>15</v>
      </c>
      <c r="E566" s="481">
        <v>6</v>
      </c>
      <c r="F566" s="481">
        <v>4</v>
      </c>
      <c r="G566" s="481" t="s">
        <v>1337</v>
      </c>
      <c r="H566" s="481">
        <v>51</v>
      </c>
      <c r="I566" s="481">
        <v>15</v>
      </c>
      <c r="L566" s="6"/>
      <c r="M566" s="86"/>
      <c r="P566" s="30">
        <v>10</v>
      </c>
      <c r="Q566" s="30" t="s">
        <v>678</v>
      </c>
    </row>
    <row r="567" spans="1:31" ht="12.75" x14ac:dyDescent="0.2">
      <c r="A567" s="241">
        <v>3</v>
      </c>
      <c r="B567" s="480" t="s">
        <v>442</v>
      </c>
      <c r="C567" s="481">
        <v>25</v>
      </c>
      <c r="D567" s="481">
        <v>13</v>
      </c>
      <c r="E567" s="481">
        <v>7</v>
      </c>
      <c r="F567" s="481">
        <v>5</v>
      </c>
      <c r="G567" s="481" t="s">
        <v>1338</v>
      </c>
      <c r="H567" s="481">
        <v>46</v>
      </c>
      <c r="I567" s="481">
        <v>7</v>
      </c>
      <c r="L567" s="6"/>
      <c r="M567" s="86"/>
      <c r="N567" s="110"/>
      <c r="P567" s="30">
        <v>11</v>
      </c>
      <c r="Q567" s="30" t="s">
        <v>1362</v>
      </c>
    </row>
    <row r="568" spans="1:31" ht="12.75" x14ac:dyDescent="0.2">
      <c r="A568" s="241">
        <v>4</v>
      </c>
      <c r="B568" s="480" t="s">
        <v>161</v>
      </c>
      <c r="C568" s="481">
        <v>25</v>
      </c>
      <c r="D568" s="481">
        <v>13</v>
      </c>
      <c r="E568" s="481">
        <v>6</v>
      </c>
      <c r="F568" s="481">
        <v>6</v>
      </c>
      <c r="G568" s="481" t="s">
        <v>1339</v>
      </c>
      <c r="H568" s="481">
        <v>45</v>
      </c>
      <c r="I568" s="481">
        <v>6</v>
      </c>
      <c r="K568" s="16" t="s">
        <v>65</v>
      </c>
      <c r="L568" s="31" t="s">
        <v>0</v>
      </c>
      <c r="M568" s="229" t="s">
        <v>22</v>
      </c>
      <c r="N568" s="110"/>
      <c r="P568" s="30">
        <v>12</v>
      </c>
    </row>
    <row r="569" spans="1:31" ht="12.75" x14ac:dyDescent="0.2">
      <c r="A569" s="241">
        <v>5</v>
      </c>
      <c r="B569" s="480" t="s">
        <v>446</v>
      </c>
      <c r="C569" s="481">
        <v>25</v>
      </c>
      <c r="D569" s="481">
        <v>12</v>
      </c>
      <c r="E569" s="481">
        <v>3</v>
      </c>
      <c r="F569" s="481">
        <v>10</v>
      </c>
      <c r="G569" s="481" t="s">
        <v>1340</v>
      </c>
      <c r="H569" s="481">
        <v>39</v>
      </c>
      <c r="I569" s="481">
        <v>3</v>
      </c>
      <c r="K569" s="10" t="s">
        <v>1277</v>
      </c>
      <c r="L569" s="156" t="str">
        <f t="shared" ref="L569:M571" si="27">R557</f>
        <v>Habr J.</v>
      </c>
      <c r="M569" s="157" t="str">
        <f t="shared" si="27"/>
        <v>Šťastný</v>
      </c>
      <c r="N569" s="6"/>
      <c r="P569" s="30">
        <v>13</v>
      </c>
    </row>
    <row r="570" spans="1:31" s="100" customFormat="1" ht="12.75" x14ac:dyDescent="0.2">
      <c r="A570" s="241">
        <v>6</v>
      </c>
      <c r="B570" s="480" t="s">
        <v>443</v>
      </c>
      <c r="C570" s="481">
        <v>25</v>
      </c>
      <c r="D570" s="481">
        <v>11</v>
      </c>
      <c r="E570" s="481">
        <v>3</v>
      </c>
      <c r="F570" s="481">
        <v>11</v>
      </c>
      <c r="G570" s="481" t="s">
        <v>1341</v>
      </c>
      <c r="H570" s="481">
        <v>36</v>
      </c>
      <c r="I570" s="481">
        <v>-3</v>
      </c>
      <c r="J570" s="124"/>
      <c r="K570" s="10" t="s">
        <v>1133</v>
      </c>
      <c r="L570" s="156" t="str">
        <f t="shared" si="27"/>
        <v>Habr J.</v>
      </c>
      <c r="M570" s="157" t="str">
        <f t="shared" si="27"/>
        <v>Švarc</v>
      </c>
      <c r="N570" s="110"/>
      <c r="O570" s="30"/>
      <c r="P570" s="30">
        <v>14</v>
      </c>
      <c r="Q570" s="30"/>
      <c r="V570" s="307"/>
      <c r="W570" s="307"/>
      <c r="X570" s="307"/>
      <c r="Y570" s="307"/>
      <c r="Z570" s="307"/>
      <c r="AA570" s="307"/>
      <c r="AB570" s="307"/>
      <c r="AC570" s="307"/>
      <c r="AD570" s="307"/>
      <c r="AE570" s="307"/>
    </row>
    <row r="571" spans="1:31" ht="12.75" x14ac:dyDescent="0.2">
      <c r="A571" s="241">
        <v>7</v>
      </c>
      <c r="B571" s="480" t="s">
        <v>143</v>
      </c>
      <c r="C571" s="481">
        <v>25</v>
      </c>
      <c r="D571" s="481">
        <v>10</v>
      </c>
      <c r="E571" s="481">
        <v>5</v>
      </c>
      <c r="F571" s="481">
        <v>10</v>
      </c>
      <c r="G571" s="481" t="s">
        <v>1342</v>
      </c>
      <c r="H571" s="481">
        <v>35</v>
      </c>
      <c r="I571" s="481">
        <v>-1</v>
      </c>
      <c r="K571" s="10" t="s">
        <v>670</v>
      </c>
      <c r="L571" s="156" t="str">
        <f t="shared" si="27"/>
        <v>Habr J.</v>
      </c>
      <c r="M571" s="157" t="str">
        <f t="shared" si="27"/>
        <v>Habr V.</v>
      </c>
      <c r="N571" s="6"/>
      <c r="P571" s="30">
        <v>15</v>
      </c>
    </row>
    <row r="572" spans="1:31" ht="12.75" x14ac:dyDescent="0.2">
      <c r="A572" s="241">
        <v>8</v>
      </c>
      <c r="B572" s="480" t="s">
        <v>674</v>
      </c>
      <c r="C572" s="481">
        <v>25</v>
      </c>
      <c r="D572" s="481">
        <v>8</v>
      </c>
      <c r="E572" s="481">
        <v>8</v>
      </c>
      <c r="F572" s="481">
        <v>9</v>
      </c>
      <c r="G572" s="481" t="s">
        <v>1343</v>
      </c>
      <c r="H572" s="481">
        <v>32</v>
      </c>
      <c r="I572" s="481">
        <v>-7</v>
      </c>
      <c r="K572" s="10"/>
      <c r="L572" s="156"/>
      <c r="M572" s="157"/>
      <c r="N572" s="100"/>
    </row>
    <row r="573" spans="1:31" ht="12.75" x14ac:dyDescent="0.2">
      <c r="A573" s="241">
        <v>9</v>
      </c>
      <c r="B573" s="480" t="s">
        <v>141</v>
      </c>
      <c r="C573" s="481">
        <v>25</v>
      </c>
      <c r="D573" s="481">
        <v>7</v>
      </c>
      <c r="E573" s="481">
        <v>7</v>
      </c>
      <c r="F573" s="481">
        <v>11</v>
      </c>
      <c r="G573" s="481" t="s">
        <v>1344</v>
      </c>
      <c r="H573" s="481">
        <v>28</v>
      </c>
      <c r="I573" s="481">
        <v>-11</v>
      </c>
      <c r="N573" s="6"/>
    </row>
    <row r="574" spans="1:31" ht="12.75" x14ac:dyDescent="0.2">
      <c r="A574" s="241">
        <v>10</v>
      </c>
      <c r="B574" s="480" t="s">
        <v>145</v>
      </c>
      <c r="C574" s="481">
        <v>25</v>
      </c>
      <c r="D574" s="481">
        <v>8</v>
      </c>
      <c r="E574" s="481">
        <v>3</v>
      </c>
      <c r="F574" s="481">
        <v>14</v>
      </c>
      <c r="G574" s="481" t="s">
        <v>1345</v>
      </c>
      <c r="H574" s="481">
        <v>27</v>
      </c>
      <c r="I574" s="481">
        <v>-12</v>
      </c>
      <c r="K574" s="265" t="s">
        <v>66</v>
      </c>
      <c r="L574" s="129" t="s">
        <v>59</v>
      </c>
      <c r="M574" s="130" t="s">
        <v>49</v>
      </c>
    </row>
    <row r="575" spans="1:31" ht="12.75" x14ac:dyDescent="0.2">
      <c r="A575" s="241">
        <v>11</v>
      </c>
      <c r="B575" s="480" t="s">
        <v>440</v>
      </c>
      <c r="C575" s="481">
        <v>25</v>
      </c>
      <c r="D575" s="481">
        <v>6</v>
      </c>
      <c r="E575" s="481">
        <v>9</v>
      </c>
      <c r="F575" s="481">
        <v>10</v>
      </c>
      <c r="G575" s="481" t="s">
        <v>1346</v>
      </c>
      <c r="H575" s="481">
        <v>27</v>
      </c>
      <c r="I575" s="481">
        <v>-12</v>
      </c>
      <c r="K575" s="10"/>
      <c r="L575" s="6">
        <f>T557</f>
        <v>0</v>
      </c>
      <c r="M575" s="6"/>
      <c r="N575" s="86"/>
    </row>
    <row r="576" spans="1:31" ht="12.75" x14ac:dyDescent="0.2">
      <c r="A576" s="241">
        <v>12</v>
      </c>
      <c r="B576" s="480" t="s">
        <v>447</v>
      </c>
      <c r="C576" s="481">
        <v>25</v>
      </c>
      <c r="D576" s="481">
        <v>6</v>
      </c>
      <c r="E576" s="481">
        <v>6</v>
      </c>
      <c r="F576" s="481">
        <v>13</v>
      </c>
      <c r="G576" s="481" t="s">
        <v>1347</v>
      </c>
      <c r="H576" s="481">
        <v>24</v>
      </c>
      <c r="I576" s="481">
        <v>-12</v>
      </c>
      <c r="L576" s="6"/>
      <c r="M576" s="10"/>
      <c r="N576" s="86"/>
    </row>
    <row r="577" spans="1:31" ht="12.75" x14ac:dyDescent="0.2">
      <c r="A577" s="241">
        <v>13</v>
      </c>
      <c r="B577" s="480" t="s">
        <v>142</v>
      </c>
      <c r="C577" s="481">
        <v>25</v>
      </c>
      <c r="D577" s="481">
        <v>6</v>
      </c>
      <c r="E577" s="481">
        <v>5</v>
      </c>
      <c r="F577" s="481">
        <v>14</v>
      </c>
      <c r="G577" s="481" t="s">
        <v>1348</v>
      </c>
      <c r="H577" s="481">
        <v>23</v>
      </c>
      <c r="I577" s="481">
        <v>-13</v>
      </c>
      <c r="L577" s="6"/>
      <c r="M577" s="10"/>
      <c r="N577" s="86"/>
    </row>
    <row r="578" spans="1:31" s="100" customFormat="1" ht="12.75" x14ac:dyDescent="0.2">
      <c r="A578" s="241">
        <v>14</v>
      </c>
      <c r="B578" s="480" t="s">
        <v>477</v>
      </c>
      <c r="C578" s="481">
        <v>25</v>
      </c>
      <c r="D578" s="481">
        <v>4</v>
      </c>
      <c r="E578" s="481">
        <v>6</v>
      </c>
      <c r="F578" s="481">
        <v>15</v>
      </c>
      <c r="G578" s="481" t="s">
        <v>1349</v>
      </c>
      <c r="H578" s="481">
        <v>18</v>
      </c>
      <c r="I578" s="481">
        <v>-18</v>
      </c>
      <c r="J578" s="124"/>
      <c r="K578" s="43"/>
      <c r="L578" s="6"/>
      <c r="M578" s="10"/>
      <c r="N578" s="86"/>
      <c r="O578" s="30"/>
      <c r="P578" s="30"/>
      <c r="Q578" s="30"/>
      <c r="V578" s="307"/>
      <c r="W578" s="307"/>
      <c r="X578" s="307"/>
      <c r="Y578" s="307"/>
      <c r="Z578" s="307"/>
      <c r="AA578" s="307"/>
      <c r="AB578" s="307"/>
      <c r="AC578" s="307"/>
      <c r="AD578" s="307"/>
      <c r="AE578" s="307"/>
    </row>
    <row r="579" spans="1:31" x14ac:dyDescent="0.2">
      <c r="A579" s="198" t="s">
        <v>419</v>
      </c>
      <c r="B579" s="198" t="s">
        <v>1363</v>
      </c>
      <c r="C579" s="199">
        <v>8.4027777777777771E-2</v>
      </c>
      <c r="D579" s="198" t="s">
        <v>1364</v>
      </c>
      <c r="E579" s="198"/>
      <c r="F579" s="198"/>
      <c r="G579" s="198"/>
      <c r="H579" s="198"/>
      <c r="I579" s="198"/>
      <c r="J579" s="155"/>
      <c r="M579" s="10"/>
      <c r="N579" s="86"/>
      <c r="P579" s="30">
        <v>1</v>
      </c>
      <c r="Q579" s="30" t="s">
        <v>478</v>
      </c>
      <c r="R579" s="30" t="s">
        <v>685</v>
      </c>
      <c r="S579" s="30" t="s">
        <v>678</v>
      </c>
      <c r="T579" s="30" t="str">
        <f>Q587</f>
        <v>Chvátal J.</v>
      </c>
    </row>
    <row r="580" spans="1:31" x14ac:dyDescent="0.2">
      <c r="A580" s="198" t="s">
        <v>420</v>
      </c>
      <c r="B580" s="198" t="s">
        <v>1365</v>
      </c>
      <c r="C580" s="199">
        <v>0.16874999999999998</v>
      </c>
      <c r="D580" s="198" t="s">
        <v>1364</v>
      </c>
      <c r="E580" s="198"/>
      <c r="F580" s="198"/>
      <c r="G580" s="198"/>
      <c r="H580" s="198"/>
      <c r="I580" s="198"/>
      <c r="J580" s="155"/>
      <c r="K580" s="111" t="s">
        <v>68</v>
      </c>
      <c r="L580" s="45"/>
      <c r="M580" s="45"/>
      <c r="N580" s="45"/>
      <c r="O580" s="88"/>
      <c r="P580" s="30">
        <v>2</v>
      </c>
      <c r="Q580" s="30" t="s">
        <v>658</v>
      </c>
      <c r="R580" s="30" t="s">
        <v>685</v>
      </c>
      <c r="S580" s="30" t="s">
        <v>1105</v>
      </c>
    </row>
    <row r="581" spans="1:31" x14ac:dyDescent="0.2">
      <c r="A581" s="198" t="s">
        <v>421</v>
      </c>
      <c r="B581" s="198" t="s">
        <v>1366</v>
      </c>
      <c r="C581" s="199">
        <v>0.25</v>
      </c>
      <c r="D581" s="198" t="s">
        <v>1364</v>
      </c>
      <c r="E581" s="198"/>
      <c r="F581" s="198"/>
      <c r="G581" s="198"/>
      <c r="H581" s="198"/>
      <c r="I581" s="198"/>
      <c r="J581" s="155"/>
      <c r="K581" s="121"/>
      <c r="L581" s="255" t="str">
        <f xml:space="preserve">           Q579</f>
        <v>Havlík R.</v>
      </c>
      <c r="M581" s="45"/>
      <c r="N581" s="121"/>
      <c r="O581" s="104"/>
      <c r="P581" s="30">
        <v>3</v>
      </c>
      <c r="Q581" s="30" t="s">
        <v>667</v>
      </c>
      <c r="R581" s="30" t="s">
        <v>692</v>
      </c>
      <c r="S581" s="30" t="s">
        <v>667</v>
      </c>
    </row>
    <row r="582" spans="1:31" x14ac:dyDescent="0.2">
      <c r="A582" s="198" t="s">
        <v>422</v>
      </c>
      <c r="B582" s="198" t="s">
        <v>648</v>
      </c>
      <c r="C582" s="199">
        <v>0.45833333333333331</v>
      </c>
      <c r="D582" s="198" t="s">
        <v>1304</v>
      </c>
      <c r="E582" s="198"/>
      <c r="F582" s="198"/>
      <c r="G582" s="198"/>
      <c r="H582" s="198"/>
      <c r="I582" s="198"/>
      <c r="J582" s="155"/>
      <c r="K582" s="121" t="str">
        <f>Q580</f>
        <v>Havlík V.</v>
      </c>
      <c r="L582" s="121" t="str">
        <f>Q581</f>
        <v>Bastl P.</v>
      </c>
      <c r="M582" s="121" t="str">
        <f>Q582</f>
        <v>Kelbler P.</v>
      </c>
      <c r="N582" s="121" t="str">
        <f>Q583</f>
        <v>Novák V.</v>
      </c>
      <c r="O582" s="104"/>
      <c r="P582" s="30">
        <v>4</v>
      </c>
      <c r="Q582" s="30" t="s">
        <v>679</v>
      </c>
      <c r="R582" s="30" t="s">
        <v>1374</v>
      </c>
      <c r="S582" s="30" t="s">
        <v>1105</v>
      </c>
    </row>
    <row r="583" spans="1:31" x14ac:dyDescent="0.2">
      <c r="A583" s="198" t="s">
        <v>423</v>
      </c>
      <c r="B583" s="198" t="s">
        <v>1367</v>
      </c>
      <c r="C583" s="199">
        <v>4.1666666666666664E-2</v>
      </c>
      <c r="D583" s="198" t="s">
        <v>1364</v>
      </c>
      <c r="E583" s="198"/>
      <c r="F583" s="198"/>
      <c r="G583" s="198"/>
      <c r="H583" s="198"/>
      <c r="I583" s="198"/>
      <c r="J583" s="155"/>
      <c r="K583" s="121" t="str">
        <f>Q584</f>
        <v>Chvátal T.</v>
      </c>
      <c r="L583" s="121" t="str">
        <f>Q585</f>
        <v>Novák B.</v>
      </c>
      <c r="M583" s="121" t="str">
        <f>Q586</f>
        <v>Točík</v>
      </c>
      <c r="N583" s="132" t="str">
        <f>Q587</f>
        <v>Chvátal J.</v>
      </c>
      <c r="O583" s="104"/>
      <c r="P583" s="30">
        <v>5</v>
      </c>
      <c r="Q583" s="30" t="s">
        <v>660</v>
      </c>
      <c r="R583" s="30" t="s">
        <v>1105</v>
      </c>
      <c r="S583" s="30" t="s">
        <v>685</v>
      </c>
    </row>
    <row r="584" spans="1:31" x14ac:dyDescent="0.2">
      <c r="A584" s="198" t="s">
        <v>424</v>
      </c>
      <c r="B584" s="198" t="s">
        <v>1368</v>
      </c>
      <c r="C584" s="199">
        <v>0.25277777777777777</v>
      </c>
      <c r="D584" s="198" t="s">
        <v>1364</v>
      </c>
      <c r="E584" s="198"/>
      <c r="F584" s="198"/>
      <c r="G584" s="198"/>
      <c r="H584" s="198"/>
      <c r="I584" s="198"/>
      <c r="J584" s="155"/>
      <c r="K584" s="121"/>
      <c r="L584" s="121" t="str">
        <f>Q588</f>
        <v>Habr V.</v>
      </c>
      <c r="M584" s="121" t="str">
        <f>Q589</f>
        <v>Habr J.</v>
      </c>
      <c r="N584" s="45"/>
      <c r="O584" s="88"/>
      <c r="P584" s="30">
        <v>6</v>
      </c>
      <c r="Q584" s="30" t="s">
        <v>712</v>
      </c>
      <c r="R584" s="30" t="s">
        <v>678</v>
      </c>
      <c r="S584" s="30" t="s">
        <v>1105</v>
      </c>
    </row>
    <row r="585" spans="1:31" x14ac:dyDescent="0.2">
      <c r="A585" s="198" t="s">
        <v>425</v>
      </c>
      <c r="B585" s="198" t="s">
        <v>1369</v>
      </c>
      <c r="C585" s="199">
        <v>4.1666666666666664E-2</v>
      </c>
      <c r="D585" s="198" t="s">
        <v>1304</v>
      </c>
      <c r="E585" s="198"/>
      <c r="F585" s="198"/>
      <c r="G585" s="198"/>
      <c r="H585" s="198"/>
      <c r="I585" s="198"/>
      <c r="J585" s="155"/>
      <c r="K585" s="111" t="s">
        <v>67</v>
      </c>
      <c r="L585" s="47" t="s">
        <v>61</v>
      </c>
      <c r="M585" s="45" t="s">
        <v>37</v>
      </c>
      <c r="N585" s="45"/>
      <c r="O585" s="88"/>
      <c r="P585" s="30">
        <v>7</v>
      </c>
      <c r="Q585" s="30" t="s">
        <v>692</v>
      </c>
      <c r="R585" s="30" t="s">
        <v>678</v>
      </c>
      <c r="S585" s="30" t="s">
        <v>685</v>
      </c>
    </row>
    <row r="586" spans="1:31" ht="12" thickBot="1" x14ac:dyDescent="0.25">
      <c r="A586" s="237" t="s">
        <v>138</v>
      </c>
      <c r="B586" s="237" t="s">
        <v>73</v>
      </c>
      <c r="C586" s="237" t="s">
        <v>139</v>
      </c>
      <c r="D586" s="237" t="s">
        <v>37</v>
      </c>
      <c r="E586" s="237">
        <v>0</v>
      </c>
      <c r="F586" s="237" t="s">
        <v>140</v>
      </c>
      <c r="G586" s="237" t="s">
        <v>89</v>
      </c>
      <c r="H586" s="237" t="s">
        <v>8</v>
      </c>
      <c r="I586" s="237" t="s">
        <v>148</v>
      </c>
      <c r="J586" s="155"/>
      <c r="K586" s="121" t="s">
        <v>488</v>
      </c>
      <c r="L586" s="45" t="str">
        <f>R590</f>
        <v>Chvátal J.</v>
      </c>
      <c r="M586" s="122" t="str">
        <f>Q590</f>
        <v>Švarc</v>
      </c>
      <c r="N586" s="45"/>
      <c r="O586" s="88"/>
      <c r="P586" s="30">
        <v>8</v>
      </c>
      <c r="Q586" s="30" t="s">
        <v>1105</v>
      </c>
      <c r="R586" s="30" t="s">
        <v>685</v>
      </c>
      <c r="S586" s="30" t="s">
        <v>712</v>
      </c>
    </row>
    <row r="587" spans="1:31" ht="12" thickTop="1" x14ac:dyDescent="0.2">
      <c r="A587" s="239">
        <v>1</v>
      </c>
      <c r="B587" s="238" t="s">
        <v>675</v>
      </c>
      <c r="C587" s="239">
        <v>26</v>
      </c>
      <c r="D587" s="239">
        <v>17</v>
      </c>
      <c r="E587" s="239">
        <v>6</v>
      </c>
      <c r="F587" s="239">
        <v>3</v>
      </c>
      <c r="G587" s="239" t="s">
        <v>1376</v>
      </c>
      <c r="H587" s="239">
        <v>57</v>
      </c>
      <c r="I587" s="239">
        <v>18</v>
      </c>
      <c r="J587" s="155"/>
      <c r="K587" s="631" t="s">
        <v>65</v>
      </c>
      <c r="L587" s="632" t="s">
        <v>0</v>
      </c>
      <c r="M587" s="632" t="s">
        <v>22</v>
      </c>
      <c r="N587" s="45"/>
      <c r="O587" s="88"/>
      <c r="P587" s="30">
        <v>9</v>
      </c>
      <c r="Q587" s="30" t="s">
        <v>686</v>
      </c>
      <c r="R587" s="30" t="s">
        <v>658</v>
      </c>
      <c r="S587" s="30" t="s">
        <v>685</v>
      </c>
    </row>
    <row r="588" spans="1:31" x14ac:dyDescent="0.2">
      <c r="A588" s="234">
        <v>2</v>
      </c>
      <c r="B588" s="233" t="s">
        <v>439</v>
      </c>
      <c r="C588" s="234">
        <v>26</v>
      </c>
      <c r="D588" s="234">
        <v>16</v>
      </c>
      <c r="E588" s="234">
        <v>6</v>
      </c>
      <c r="F588" s="234">
        <v>4</v>
      </c>
      <c r="G588" s="234" t="s">
        <v>1377</v>
      </c>
      <c r="H588" s="234">
        <v>54</v>
      </c>
      <c r="I588" s="234">
        <v>15</v>
      </c>
      <c r="J588" s="155"/>
      <c r="K588" s="743" t="s">
        <v>1370</v>
      </c>
      <c r="L588" s="893" t="str">
        <f>R579</f>
        <v>Habr V.</v>
      </c>
      <c r="M588" s="895" t="str">
        <f>S579</f>
        <v>Habr J.</v>
      </c>
      <c r="N588" s="45"/>
      <c r="O588" s="88"/>
      <c r="P588" s="30">
        <v>10</v>
      </c>
      <c r="Q588" s="30" t="s">
        <v>685</v>
      </c>
      <c r="R588" s="30" t="s">
        <v>662</v>
      </c>
      <c r="S588" s="30" t="s">
        <v>678</v>
      </c>
    </row>
    <row r="589" spans="1:31" x14ac:dyDescent="0.2">
      <c r="A589" s="234">
        <v>3</v>
      </c>
      <c r="B589" s="233" t="s">
        <v>442</v>
      </c>
      <c r="C589" s="234">
        <v>26</v>
      </c>
      <c r="D589" s="234">
        <v>13</v>
      </c>
      <c r="E589" s="234">
        <v>7</v>
      </c>
      <c r="F589" s="234">
        <v>6</v>
      </c>
      <c r="G589" s="234" t="s">
        <v>1378</v>
      </c>
      <c r="H589" s="234">
        <v>46</v>
      </c>
      <c r="I589" s="234">
        <v>7</v>
      </c>
      <c r="J589" s="155"/>
      <c r="K589" s="743" t="s">
        <v>494</v>
      </c>
      <c r="L589" s="893" t="str">
        <f t="shared" ref="L589:M589" si="28">R580</f>
        <v>Habr V.</v>
      </c>
      <c r="M589" s="895" t="str">
        <f t="shared" si="28"/>
        <v>Točík</v>
      </c>
      <c r="N589" s="122"/>
      <c r="O589" s="88"/>
      <c r="P589" s="30">
        <v>11</v>
      </c>
      <c r="Q589" s="30" t="s">
        <v>678</v>
      </c>
      <c r="R589" s="30" t="s">
        <v>679</v>
      </c>
      <c r="S589" s="30" t="s">
        <v>692</v>
      </c>
    </row>
    <row r="590" spans="1:31" x14ac:dyDescent="0.2">
      <c r="A590" s="234">
        <v>4</v>
      </c>
      <c r="B590" s="233" t="s">
        <v>161</v>
      </c>
      <c r="C590" s="234">
        <v>26</v>
      </c>
      <c r="D590" s="234">
        <v>13</v>
      </c>
      <c r="E590" s="234">
        <v>6</v>
      </c>
      <c r="F590" s="234">
        <v>7</v>
      </c>
      <c r="G590" s="234" t="s">
        <v>1379</v>
      </c>
      <c r="H590" s="234">
        <v>45</v>
      </c>
      <c r="I590" s="234">
        <v>6</v>
      </c>
      <c r="J590" s="155"/>
      <c r="K590" s="743" t="s">
        <v>701</v>
      </c>
      <c r="L590" s="893" t="str">
        <f t="shared" ref="L590:M590" si="29">R581</f>
        <v>Novák B.</v>
      </c>
      <c r="M590" s="895" t="str">
        <f t="shared" si="29"/>
        <v>Bastl P.</v>
      </c>
      <c r="N590" s="122"/>
      <c r="O590" s="88"/>
      <c r="P590" s="30">
        <v>12</v>
      </c>
      <c r="Q590" s="900" t="s">
        <v>662</v>
      </c>
      <c r="R590" s="902" t="str">
        <f>Q587</f>
        <v>Chvátal J.</v>
      </c>
      <c r="S590" s="900"/>
    </row>
    <row r="591" spans="1:31" x14ac:dyDescent="0.2">
      <c r="A591" s="234">
        <v>5</v>
      </c>
      <c r="B591" s="233" t="s">
        <v>446</v>
      </c>
      <c r="C591" s="234">
        <v>26</v>
      </c>
      <c r="D591" s="234">
        <v>13</v>
      </c>
      <c r="E591" s="234">
        <v>3</v>
      </c>
      <c r="F591" s="234">
        <v>10</v>
      </c>
      <c r="G591" s="234" t="s">
        <v>1380</v>
      </c>
      <c r="H591" s="234">
        <v>42</v>
      </c>
      <c r="I591" s="234">
        <v>3</v>
      </c>
      <c r="J591" s="155"/>
      <c r="K591" s="743" t="s">
        <v>1371</v>
      </c>
      <c r="L591" s="893" t="str">
        <f t="shared" ref="L591:M591" si="30">R582</f>
        <v>Chvátal T</v>
      </c>
      <c r="M591" s="895" t="str">
        <f t="shared" si="30"/>
        <v>Točík</v>
      </c>
      <c r="N591" s="45"/>
      <c r="O591" s="88"/>
      <c r="P591" s="30">
        <v>13</v>
      </c>
      <c r="Q591" s="901"/>
      <c r="R591" s="903"/>
      <c r="S591" s="900"/>
    </row>
    <row r="592" spans="1:31" x14ac:dyDescent="0.2">
      <c r="A592" s="852">
        <v>6</v>
      </c>
      <c r="B592" s="853" t="s">
        <v>143</v>
      </c>
      <c r="C592" s="852">
        <v>26</v>
      </c>
      <c r="D592" s="852">
        <v>11</v>
      </c>
      <c r="E592" s="852">
        <v>5</v>
      </c>
      <c r="F592" s="852">
        <v>10</v>
      </c>
      <c r="G592" s="852" t="s">
        <v>1381</v>
      </c>
      <c r="H592" s="852">
        <v>38</v>
      </c>
      <c r="I592" s="852">
        <v>-1</v>
      </c>
      <c r="J592" s="155"/>
      <c r="K592" s="743" t="s">
        <v>488</v>
      </c>
      <c r="L592" s="893" t="str">
        <f t="shared" ref="L592:M592" si="31">R583</f>
        <v>Točík</v>
      </c>
      <c r="M592" s="895" t="str">
        <f t="shared" si="31"/>
        <v>Habr V.</v>
      </c>
      <c r="N592" s="122"/>
      <c r="O592" s="88"/>
      <c r="P592" s="30">
        <v>14</v>
      </c>
      <c r="Q592" s="901"/>
      <c r="R592" s="903"/>
      <c r="S592" s="900"/>
    </row>
    <row r="593" spans="1:19" x14ac:dyDescent="0.2">
      <c r="A593" s="234">
        <v>7</v>
      </c>
      <c r="B593" s="233" t="s">
        <v>443</v>
      </c>
      <c r="C593" s="234">
        <v>26</v>
      </c>
      <c r="D593" s="234">
        <v>11</v>
      </c>
      <c r="E593" s="234">
        <v>3</v>
      </c>
      <c r="F593" s="234">
        <v>12</v>
      </c>
      <c r="G593" s="234" t="s">
        <v>1382</v>
      </c>
      <c r="H593" s="234">
        <v>36</v>
      </c>
      <c r="I593" s="234">
        <v>-3</v>
      </c>
      <c r="J593" s="155"/>
      <c r="K593" s="743" t="s">
        <v>605</v>
      </c>
      <c r="L593" s="893" t="str">
        <f t="shared" ref="L593:M593" si="32">R584</f>
        <v>Habr J.</v>
      </c>
      <c r="M593" s="895" t="str">
        <f t="shared" si="32"/>
        <v>Točík</v>
      </c>
      <c r="N593" s="45"/>
      <c r="O593" s="88"/>
      <c r="P593" s="30">
        <v>15</v>
      </c>
      <c r="Q593" s="901"/>
      <c r="R593" s="903"/>
      <c r="S593" s="900"/>
    </row>
    <row r="594" spans="1:19" x14ac:dyDescent="0.2">
      <c r="A594" s="234">
        <v>8</v>
      </c>
      <c r="B594" s="233" t="s">
        <v>674</v>
      </c>
      <c r="C594" s="234">
        <v>26</v>
      </c>
      <c r="D594" s="234">
        <v>8</v>
      </c>
      <c r="E594" s="234">
        <v>8</v>
      </c>
      <c r="F594" s="234">
        <v>10</v>
      </c>
      <c r="G594" s="234" t="s">
        <v>1383</v>
      </c>
      <c r="H594" s="234">
        <v>32</v>
      </c>
      <c r="I594" s="234">
        <v>-7</v>
      </c>
      <c r="J594" s="155"/>
      <c r="K594" s="743" t="s">
        <v>1372</v>
      </c>
      <c r="L594" s="893" t="str">
        <f t="shared" ref="L594:M594" si="33">R585</f>
        <v>Habr J.</v>
      </c>
      <c r="M594" s="895" t="str">
        <f t="shared" si="33"/>
        <v>Habr V.</v>
      </c>
      <c r="N594" s="47"/>
      <c r="O594" s="88"/>
    </row>
    <row r="595" spans="1:19" x14ac:dyDescent="0.2">
      <c r="A595" s="234">
        <v>9</v>
      </c>
      <c r="B595" s="233" t="s">
        <v>141</v>
      </c>
      <c r="C595" s="234">
        <v>26</v>
      </c>
      <c r="D595" s="234">
        <v>7</v>
      </c>
      <c r="E595" s="234">
        <v>7</v>
      </c>
      <c r="F595" s="234">
        <v>12</v>
      </c>
      <c r="G595" s="234" t="s">
        <v>1384</v>
      </c>
      <c r="H595" s="234">
        <v>28</v>
      </c>
      <c r="I595" s="234">
        <v>-11</v>
      </c>
      <c r="J595" s="155"/>
      <c r="K595" s="743" t="s">
        <v>384</v>
      </c>
      <c r="L595" s="893" t="str">
        <f t="shared" ref="L595:M595" si="34">R586</f>
        <v>Habr V.</v>
      </c>
      <c r="M595" s="895" t="str">
        <f t="shared" si="34"/>
        <v>Chvátal T.</v>
      </c>
      <c r="N595" s="45"/>
      <c r="O595" s="88"/>
    </row>
    <row r="596" spans="1:19" x14ac:dyDescent="0.2">
      <c r="A596" s="234">
        <v>10</v>
      </c>
      <c r="B596" s="233" t="s">
        <v>440</v>
      </c>
      <c r="C596" s="234">
        <v>26</v>
      </c>
      <c r="D596" s="234">
        <v>6</v>
      </c>
      <c r="E596" s="234">
        <v>9</v>
      </c>
      <c r="F596" s="234">
        <v>11</v>
      </c>
      <c r="G596" s="234" t="s">
        <v>1385</v>
      </c>
      <c r="H596" s="234">
        <v>27</v>
      </c>
      <c r="I596" s="234">
        <v>-12</v>
      </c>
      <c r="J596" s="155"/>
      <c r="K596" s="743" t="s">
        <v>1373</v>
      </c>
      <c r="L596" s="893" t="str">
        <f t="shared" ref="L596:M596" si="35">R587</f>
        <v>Havlík V.</v>
      </c>
      <c r="M596" s="895" t="str">
        <f t="shared" si="35"/>
        <v>Habr V.</v>
      </c>
      <c r="N596" s="45"/>
    </row>
    <row r="597" spans="1:19" x14ac:dyDescent="0.2">
      <c r="A597" s="234">
        <v>11</v>
      </c>
      <c r="B597" s="233" t="s">
        <v>145</v>
      </c>
      <c r="C597" s="234">
        <v>26</v>
      </c>
      <c r="D597" s="234">
        <v>8</v>
      </c>
      <c r="E597" s="234">
        <v>3</v>
      </c>
      <c r="F597" s="234">
        <v>15</v>
      </c>
      <c r="G597" s="234" t="s">
        <v>1386</v>
      </c>
      <c r="H597" s="234">
        <v>27</v>
      </c>
      <c r="I597" s="234">
        <v>-12</v>
      </c>
      <c r="J597" s="155"/>
      <c r="K597" s="743" t="s">
        <v>192</v>
      </c>
      <c r="L597" s="893" t="str">
        <f t="shared" ref="L597:M597" si="36">R588</f>
        <v>Švarc</v>
      </c>
      <c r="M597" s="895" t="str">
        <f t="shared" si="36"/>
        <v>Habr J.</v>
      </c>
      <c r="N597" s="122"/>
    </row>
    <row r="598" spans="1:19" x14ac:dyDescent="0.2">
      <c r="A598" s="234">
        <v>12</v>
      </c>
      <c r="B598" s="233" t="s">
        <v>447</v>
      </c>
      <c r="C598" s="234">
        <v>26</v>
      </c>
      <c r="D598" s="234">
        <v>7</v>
      </c>
      <c r="E598" s="234">
        <v>6</v>
      </c>
      <c r="F598" s="234">
        <v>13</v>
      </c>
      <c r="G598" s="234" t="s">
        <v>1387</v>
      </c>
      <c r="H598" s="234">
        <v>27</v>
      </c>
      <c r="I598" s="234">
        <v>-12</v>
      </c>
      <c r="J598" s="155"/>
      <c r="K598" s="743" t="s">
        <v>178</v>
      </c>
      <c r="L598" s="893" t="str">
        <f t="shared" ref="L598:M598" si="37">R589</f>
        <v>Kelbler P.</v>
      </c>
      <c r="M598" s="895" t="str">
        <f t="shared" si="37"/>
        <v>Novák B.</v>
      </c>
      <c r="N598" s="122"/>
    </row>
    <row r="599" spans="1:19" x14ac:dyDescent="0.2">
      <c r="A599" s="234">
        <v>13</v>
      </c>
      <c r="B599" s="233" t="s">
        <v>142</v>
      </c>
      <c r="C599" s="234">
        <v>26</v>
      </c>
      <c r="D599" s="234">
        <v>7</v>
      </c>
      <c r="E599" s="234">
        <v>5</v>
      </c>
      <c r="F599" s="234">
        <v>14</v>
      </c>
      <c r="G599" s="234" t="s">
        <v>1388</v>
      </c>
      <c r="H599" s="234">
        <v>26</v>
      </c>
      <c r="I599" s="234">
        <v>-13</v>
      </c>
      <c r="J599" s="155"/>
      <c r="K599" s="266" t="s">
        <v>66</v>
      </c>
      <c r="L599" s="256" t="s">
        <v>59</v>
      </c>
      <c r="M599" s="153" t="s">
        <v>49</v>
      </c>
      <c r="N599" s="122"/>
    </row>
    <row r="600" spans="1:19" x14ac:dyDescent="0.2">
      <c r="A600" s="234">
        <v>14</v>
      </c>
      <c r="B600" s="233" t="s">
        <v>477</v>
      </c>
      <c r="C600" s="234">
        <v>26</v>
      </c>
      <c r="D600" s="234">
        <v>5</v>
      </c>
      <c r="E600" s="234">
        <v>6</v>
      </c>
      <c r="F600" s="234">
        <v>15</v>
      </c>
      <c r="G600" s="234" t="s">
        <v>1389</v>
      </c>
      <c r="H600" s="234">
        <v>21</v>
      </c>
      <c r="I600" s="234">
        <v>-18</v>
      </c>
      <c r="J600" s="155"/>
      <c r="K600" s="121" t="s">
        <v>997</v>
      </c>
      <c r="L600" s="45" t="str">
        <f>T579</f>
        <v>Chvátal J.</v>
      </c>
      <c r="M600" s="45"/>
      <c r="N600" s="6"/>
    </row>
    <row r="601" spans="1:19" s="125" customFormat="1" x14ac:dyDescent="0.2">
      <c r="A601" s="126"/>
      <c r="C601" s="126"/>
      <c r="K601" s="126"/>
      <c r="L601" s="647"/>
      <c r="M601" s="148"/>
      <c r="N601" s="148"/>
      <c r="O601" s="648"/>
    </row>
    <row r="602" spans="1:19" s="125" customFormat="1" x14ac:dyDescent="0.2">
      <c r="A602" s="126"/>
      <c r="B602" s="101"/>
      <c r="C602" s="645"/>
      <c r="K602" s="138"/>
      <c r="L602" s="138"/>
      <c r="M602" s="138"/>
      <c r="N602" s="138"/>
      <c r="O602" s="648"/>
    </row>
    <row r="603" spans="1:19" s="125" customFormat="1" x14ac:dyDescent="0.2">
      <c r="A603" s="126"/>
      <c r="C603" s="645"/>
      <c r="K603" s="138"/>
      <c r="L603" s="138"/>
      <c r="M603" s="138"/>
      <c r="N603" s="138"/>
    </row>
    <row r="604" spans="1:19" s="125" customFormat="1" x14ac:dyDescent="0.2">
      <c r="A604" s="126"/>
      <c r="C604" s="645"/>
      <c r="K604" s="138"/>
      <c r="L604" s="138"/>
      <c r="M604" s="138"/>
      <c r="N604" s="649"/>
    </row>
    <row r="605" spans="1:19" s="125" customFormat="1" x14ac:dyDescent="0.2">
      <c r="A605" s="126"/>
      <c r="C605" s="645"/>
      <c r="K605" s="126"/>
    </row>
    <row r="606" spans="1:19" s="125" customFormat="1" x14ac:dyDescent="0.2">
      <c r="A606" s="126"/>
      <c r="C606" s="645"/>
      <c r="K606" s="646"/>
      <c r="L606" s="650"/>
      <c r="M606" s="148"/>
    </row>
    <row r="607" spans="1:19" s="125" customFormat="1" x14ac:dyDescent="0.2">
      <c r="A607" s="126"/>
      <c r="C607" s="645"/>
      <c r="K607" s="126"/>
      <c r="M607" s="146"/>
    </row>
    <row r="608" spans="1:19" s="125" customFormat="1" x14ac:dyDescent="0.2">
      <c r="A608" s="126"/>
      <c r="B608" s="101"/>
      <c r="C608" s="645"/>
      <c r="K608" s="126"/>
      <c r="M608" s="146"/>
    </row>
    <row r="609" spans="1:14" s="125" customFormat="1" x14ac:dyDescent="0.2">
      <c r="A609" s="126"/>
      <c r="C609" s="126"/>
      <c r="K609" s="126"/>
      <c r="M609" s="146"/>
    </row>
    <row r="610" spans="1:14" s="125" customFormat="1" x14ac:dyDescent="0.2">
      <c r="G610" s="126"/>
      <c r="K610" s="126"/>
      <c r="L610" s="148"/>
      <c r="M610" s="146"/>
      <c r="N610" s="651"/>
    </row>
    <row r="611" spans="1:14" s="125" customFormat="1" x14ac:dyDescent="0.2">
      <c r="G611" s="126"/>
      <c r="K611" s="646"/>
      <c r="L611" s="650"/>
      <c r="M611" s="652"/>
      <c r="N611" s="651"/>
    </row>
    <row r="612" spans="1:14" s="125" customFormat="1" x14ac:dyDescent="0.2">
      <c r="G612" s="126"/>
      <c r="K612" s="138"/>
      <c r="L612" s="653"/>
      <c r="M612" s="654"/>
      <c r="N612" s="148"/>
    </row>
    <row r="613" spans="1:14" s="125" customFormat="1" x14ac:dyDescent="0.2">
      <c r="G613" s="126"/>
      <c r="K613" s="138"/>
      <c r="L613" s="653"/>
      <c r="M613" s="654"/>
      <c r="N613" s="651"/>
    </row>
    <row r="614" spans="1:14" s="125" customFormat="1" x14ac:dyDescent="0.2">
      <c r="G614" s="126"/>
      <c r="K614" s="138"/>
      <c r="L614" s="653"/>
      <c r="M614" s="654"/>
      <c r="N614" s="148"/>
    </row>
    <row r="615" spans="1:14" s="125" customFormat="1" x14ac:dyDescent="0.2">
      <c r="G615" s="126"/>
      <c r="K615" s="138"/>
      <c r="L615" s="653"/>
      <c r="M615" s="654"/>
      <c r="N615" s="101"/>
    </row>
    <row r="616" spans="1:14" s="125" customFormat="1" x14ac:dyDescent="0.2">
      <c r="G616" s="126"/>
      <c r="K616" s="126"/>
      <c r="N616" s="148"/>
    </row>
    <row r="617" spans="1:14" s="125" customFormat="1" x14ac:dyDescent="0.2">
      <c r="G617" s="126"/>
      <c r="K617" s="646"/>
      <c r="L617" s="655"/>
      <c r="M617" s="646"/>
    </row>
    <row r="618" spans="1:14" s="125" customFormat="1" x14ac:dyDescent="0.2">
      <c r="G618" s="126"/>
      <c r="K618" s="138"/>
      <c r="L618" s="148"/>
      <c r="M618" s="148"/>
      <c r="N618" s="146"/>
    </row>
    <row r="619" spans="1:14" s="125" customFormat="1" x14ac:dyDescent="0.2">
      <c r="G619" s="126"/>
      <c r="K619" s="138"/>
      <c r="L619" s="148"/>
    </row>
    <row r="620" spans="1:14" s="125" customFormat="1" x14ac:dyDescent="0.2">
      <c r="G620" s="126"/>
      <c r="K620" s="126"/>
    </row>
    <row r="621" spans="1:14" s="125" customFormat="1" x14ac:dyDescent="0.2">
      <c r="G621" s="126"/>
      <c r="K621" s="126"/>
    </row>
    <row r="622" spans="1:14" s="125" customFormat="1" x14ac:dyDescent="0.2">
      <c r="G622" s="126"/>
      <c r="K622" s="126"/>
    </row>
    <row r="623" spans="1:14" s="125" customFormat="1" x14ac:dyDescent="0.2">
      <c r="G623" s="126"/>
      <c r="K623" s="126"/>
    </row>
    <row r="624" spans="1:14" s="125" customFormat="1" x14ac:dyDescent="0.2">
      <c r="G624" s="126"/>
      <c r="K624" s="126"/>
    </row>
    <row r="625" spans="1:14" s="125" customFormat="1" x14ac:dyDescent="0.2">
      <c r="A625" s="126"/>
      <c r="C625" s="126"/>
      <c r="K625" s="126"/>
    </row>
    <row r="626" spans="1:14" x14ac:dyDescent="0.2">
      <c r="K626" s="95"/>
      <c r="L626" s="124"/>
      <c r="M626" s="124"/>
      <c r="N626" s="124"/>
    </row>
    <row r="627" spans="1:14" x14ac:dyDescent="0.2">
      <c r="K627" s="95"/>
      <c r="L627" s="124"/>
      <c r="M627" s="124"/>
      <c r="N627" s="124"/>
    </row>
    <row r="628" spans="1:14" x14ac:dyDescent="0.2">
      <c r="K628" s="95"/>
      <c r="L628" s="124"/>
      <c r="M628" s="124"/>
      <c r="N628" s="124"/>
    </row>
    <row r="629" spans="1:14" x14ac:dyDescent="0.2">
      <c r="K629" s="95"/>
      <c r="L629" s="124"/>
      <c r="M629" s="124"/>
      <c r="N629" s="124"/>
    </row>
    <row r="630" spans="1:14" x14ac:dyDescent="0.2">
      <c r="K630" s="95"/>
      <c r="L630" s="124"/>
      <c r="M630" s="124"/>
      <c r="N630" s="124"/>
    </row>
    <row r="631" spans="1:14" x14ac:dyDescent="0.2">
      <c r="K631" s="95"/>
      <c r="L631" s="124"/>
      <c r="M631" s="124"/>
      <c r="N631" s="124"/>
    </row>
    <row r="632" spans="1:14" x14ac:dyDescent="0.2">
      <c r="K632" s="95"/>
      <c r="L632" s="124"/>
      <c r="M632" s="124"/>
      <c r="N632" s="124"/>
    </row>
    <row r="633" spans="1:14" x14ac:dyDescent="0.2">
      <c r="K633" s="95"/>
      <c r="L633" s="124"/>
      <c r="M633" s="124"/>
      <c r="N633" s="124"/>
    </row>
    <row r="634" spans="1:14" x14ac:dyDescent="0.2">
      <c r="K634" s="95"/>
      <c r="L634" s="124"/>
      <c r="M634" s="124"/>
      <c r="N634" s="124"/>
    </row>
    <row r="635" spans="1:14" x14ac:dyDescent="0.2">
      <c r="K635" s="95"/>
      <c r="L635" s="124"/>
      <c r="M635" s="124"/>
      <c r="N635" s="124"/>
    </row>
    <row r="636" spans="1:14" x14ac:dyDescent="0.2">
      <c r="K636" s="95"/>
      <c r="L636" s="124"/>
      <c r="M636" s="124"/>
      <c r="N636" s="124"/>
    </row>
    <row r="637" spans="1:14" x14ac:dyDescent="0.2">
      <c r="K637" s="95"/>
      <c r="L637" s="124"/>
      <c r="M637" s="124"/>
      <c r="N637" s="124"/>
    </row>
    <row r="638" spans="1:14" x14ac:dyDescent="0.2">
      <c r="K638" s="95"/>
      <c r="L638" s="124"/>
      <c r="M638" s="124"/>
      <c r="N638" s="124"/>
    </row>
    <row r="639" spans="1:14" x14ac:dyDescent="0.2">
      <c r="K639" s="95"/>
      <c r="L639" s="124"/>
      <c r="M639" s="124"/>
      <c r="N639" s="124"/>
    </row>
    <row r="640" spans="1:14" x14ac:dyDescent="0.2">
      <c r="K640" s="95"/>
      <c r="L640" s="124"/>
      <c r="M640" s="124"/>
      <c r="N640" s="124"/>
    </row>
    <row r="641" spans="11:14" x14ac:dyDescent="0.2">
      <c r="K641" s="95"/>
      <c r="L641" s="124"/>
      <c r="M641" s="124"/>
      <c r="N641" s="124"/>
    </row>
  </sheetData>
  <phoneticPr fontId="14" type="noConversion"/>
  <pageMargins left="0.78740157480314965" right="0.78740157480314965" top="0.51181102362204722" bottom="0.43307086614173229" header="0.39370078740157483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tabColor indexed="14"/>
  </sheetPr>
  <dimension ref="A4:AD56"/>
  <sheetViews>
    <sheetView topLeftCell="A13" workbookViewId="0">
      <selection activeCell="X14" sqref="X1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4" width="4.28515625" customWidth="1"/>
    <col min="5" max="7" width="3.7109375" customWidth="1"/>
    <col min="8" max="8" width="0.7109375" customWidth="1"/>
    <col min="9" max="9" width="5.140625" style="811" customWidth="1"/>
    <col min="10" max="10" width="4.140625" style="811" customWidth="1"/>
    <col min="11" max="13" width="3.7109375" style="811" customWidth="1"/>
    <col min="14" max="14" width="0.5703125" customWidth="1"/>
    <col min="15" max="15" width="5.140625" style="503" customWidth="1"/>
    <col min="16" max="16" width="4.140625" style="503" customWidth="1"/>
    <col min="17" max="19" width="3.7109375" style="503" customWidth="1"/>
    <col min="20" max="20" width="4.28515625" style="503" customWidth="1"/>
    <col min="21" max="21" width="3.7109375" customWidth="1"/>
    <col min="22" max="22" width="4.7109375" style="6" customWidth="1"/>
    <col min="23" max="23" width="2.85546875" customWidth="1"/>
    <col min="24" max="24" width="14.7109375" customWidth="1"/>
    <col min="25" max="25" width="5.140625" customWidth="1"/>
    <col min="26" max="26" width="4.28515625" customWidth="1"/>
    <col min="27" max="29" width="3.7109375" customWidth="1"/>
    <col min="30" max="30" width="3.85546875" customWidth="1"/>
  </cols>
  <sheetData>
    <row r="4" spans="1:30" x14ac:dyDescent="0.2">
      <c r="B4" s="7" t="s">
        <v>649</v>
      </c>
      <c r="C4" s="21" t="s">
        <v>14</v>
      </c>
      <c r="D4" s="22"/>
      <c r="E4" s="958" t="s">
        <v>0</v>
      </c>
      <c r="F4" s="959"/>
      <c r="G4" s="14" t="s">
        <v>13</v>
      </c>
      <c r="H4" s="13"/>
      <c r="I4" s="809" t="s">
        <v>14</v>
      </c>
      <c r="J4" s="810"/>
      <c r="K4" s="963" t="s">
        <v>0</v>
      </c>
      <c r="L4" s="964"/>
      <c r="M4" s="821" t="s">
        <v>13</v>
      </c>
      <c r="N4" s="13"/>
      <c r="O4" s="4" t="s">
        <v>14</v>
      </c>
      <c r="P4" s="823"/>
      <c r="Q4" s="958" t="s">
        <v>0</v>
      </c>
      <c r="R4" s="959"/>
      <c r="S4" s="107" t="s">
        <v>13</v>
      </c>
      <c r="T4" s="503" t="s">
        <v>1</v>
      </c>
      <c r="U4" s="9"/>
      <c r="X4" s="7" t="str">
        <f>B4</f>
        <v>2014/2015</v>
      </c>
      <c r="Y4" s="21" t="s">
        <v>14</v>
      </c>
      <c r="Z4" s="22"/>
      <c r="AA4" s="958" t="s">
        <v>0</v>
      </c>
      <c r="AB4" s="959"/>
      <c r="AC4" s="14" t="s">
        <v>13</v>
      </c>
    </row>
    <row r="5" spans="1:30" ht="39" customHeight="1" thickBot="1" x14ac:dyDescent="0.25">
      <c r="A5" s="82"/>
      <c r="B5" s="346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812" t="s">
        <v>3</v>
      </c>
      <c r="J5" s="813" t="s">
        <v>4</v>
      </c>
      <c r="K5" s="812" t="s">
        <v>15</v>
      </c>
      <c r="L5" s="814" t="str">
        <f>F5</f>
        <v>nahrávky</v>
      </c>
      <c r="M5" s="812" t="s">
        <v>10</v>
      </c>
      <c r="N5" s="20"/>
      <c r="O5" s="824" t="s">
        <v>3</v>
      </c>
      <c r="P5" s="23" t="s">
        <v>4</v>
      </c>
      <c r="Q5" s="824" t="s">
        <v>15</v>
      </c>
      <c r="R5" s="825" t="str">
        <f>F5</f>
        <v>nahrávky</v>
      </c>
      <c r="S5" s="826" t="s">
        <v>10</v>
      </c>
      <c r="T5" s="824" t="s">
        <v>8</v>
      </c>
      <c r="U5" s="38" t="s">
        <v>25</v>
      </c>
      <c r="W5" s="82"/>
      <c r="X5" s="346" t="s">
        <v>2</v>
      </c>
      <c r="Y5" s="19" t="s">
        <v>3</v>
      </c>
      <c r="Z5" s="23" t="s">
        <v>4</v>
      </c>
      <c r="AA5" s="19" t="s">
        <v>15</v>
      </c>
      <c r="AB5" s="24" t="str">
        <f>F5</f>
        <v>nahrávky</v>
      </c>
      <c r="AC5" s="20" t="s">
        <v>10</v>
      </c>
      <c r="AD5" s="20" t="s">
        <v>556</v>
      </c>
    </row>
    <row r="6" spans="1:30" ht="13.5" thickTop="1" x14ac:dyDescent="0.2">
      <c r="A6" s="73"/>
      <c r="B6" s="59"/>
      <c r="C6" s="965" t="s">
        <v>652</v>
      </c>
      <c r="D6" s="965"/>
      <c r="E6" s="965"/>
      <c r="F6" s="965"/>
      <c r="G6" s="966"/>
      <c r="H6" s="5"/>
      <c r="I6" s="967" t="s">
        <v>653</v>
      </c>
      <c r="J6" s="968"/>
      <c r="K6" s="968"/>
      <c r="L6" s="968"/>
      <c r="M6" s="969"/>
      <c r="N6" s="5"/>
      <c r="O6" s="970" t="s">
        <v>654</v>
      </c>
      <c r="P6" s="965"/>
      <c r="Q6" s="965"/>
      <c r="R6" s="965"/>
      <c r="S6" s="965"/>
      <c r="T6" s="965"/>
      <c r="U6" s="966"/>
      <c r="W6" s="73"/>
      <c r="X6" s="73"/>
      <c r="Y6" s="960" t="str">
        <f>I6</f>
        <v>Jarní kolo  2015</v>
      </c>
      <c r="Z6" s="961"/>
      <c r="AA6" s="961"/>
      <c r="AB6" s="961"/>
      <c r="AC6" s="962"/>
      <c r="AD6" s="603"/>
    </row>
    <row r="7" spans="1:30" x14ac:dyDescent="0.2">
      <c r="A7" s="338">
        <v>1</v>
      </c>
      <c r="B7" s="343" t="str">
        <f>Stat.!B4</f>
        <v>Havlík Roman</v>
      </c>
      <c r="C7" s="36">
        <f>Stat.!P4</f>
        <v>900</v>
      </c>
      <c r="D7" s="36">
        <f>Stat.!AD4</f>
        <v>0</v>
      </c>
      <c r="E7" s="36">
        <f>Stat.!AR4</f>
        <v>0</v>
      </c>
      <c r="F7" s="36">
        <f>Stat.!BF4</f>
        <v>0</v>
      </c>
      <c r="G7" s="16">
        <f>Stat.!BT4</f>
        <v>1</v>
      </c>
      <c r="H7" s="35"/>
      <c r="I7" s="815">
        <f>Stat.!P41</f>
        <v>990</v>
      </c>
      <c r="J7" s="816">
        <f>Stat.!AD41</f>
        <v>0</v>
      </c>
      <c r="K7" s="815">
        <f>Stat.!AR41</f>
        <v>0</v>
      </c>
      <c r="L7" s="816">
        <f>Stat.!BF41</f>
        <v>1</v>
      </c>
      <c r="M7" s="815">
        <f>Stat.!BT41</f>
        <v>0</v>
      </c>
      <c r="N7" s="35"/>
      <c r="O7" s="285">
        <f t="shared" ref="O7:O40" si="0">C7+I7</f>
        <v>1890</v>
      </c>
      <c r="P7" s="827">
        <f t="shared" ref="P7:P40" si="1">D7+J7</f>
        <v>0</v>
      </c>
      <c r="Q7" s="285">
        <f t="shared" ref="Q7:Q40" si="2">E7+K7</f>
        <v>0</v>
      </c>
      <c r="R7" s="827">
        <f t="shared" ref="R7:R40" si="3">F7+L7</f>
        <v>1</v>
      </c>
      <c r="S7" s="828">
        <f t="shared" ref="S7:S40" si="4">G7+M7</f>
        <v>1</v>
      </c>
      <c r="T7" s="285">
        <f t="shared" ref="T7:T40" si="5">Q7+R7</f>
        <v>1</v>
      </c>
      <c r="U7" s="39">
        <f>Stat.!BU4+Stat.!BU41</f>
        <v>0</v>
      </c>
      <c r="W7" s="338">
        <v>1</v>
      </c>
      <c r="X7" s="426" t="str">
        <f>B7</f>
        <v>Havlík Roman</v>
      </c>
      <c r="Y7" s="420">
        <f>I7</f>
        <v>990</v>
      </c>
      <c r="Z7" s="425">
        <f>J7</f>
        <v>0</v>
      </c>
      <c r="AA7" s="420">
        <f>K7</f>
        <v>0</v>
      </c>
      <c r="AB7" s="425">
        <f>L7</f>
        <v>1</v>
      </c>
      <c r="AC7" s="33">
        <f>S7-U7</f>
        <v>1</v>
      </c>
      <c r="AD7" s="604">
        <f>U7</f>
        <v>0</v>
      </c>
    </row>
    <row r="8" spans="1:30" x14ac:dyDescent="0.2">
      <c r="A8" s="339">
        <v>2</v>
      </c>
      <c r="B8" s="344" t="str">
        <f>Stat.!B5</f>
        <v>Bastl Pavel</v>
      </c>
      <c r="C8" s="36">
        <f>Stat.!P5</f>
        <v>846</v>
      </c>
      <c r="D8" s="36">
        <f>Stat.!AD5</f>
        <v>19</v>
      </c>
      <c r="E8" s="36">
        <f>Stat.!AR5</f>
        <v>5</v>
      </c>
      <c r="F8" s="36">
        <f>Stat.!BF5</f>
        <v>1</v>
      </c>
      <c r="G8" s="16">
        <f>Stat.!BT5</f>
        <v>0</v>
      </c>
      <c r="H8" s="35"/>
      <c r="I8" s="815">
        <f>Stat.!P42</f>
        <v>1117</v>
      </c>
      <c r="J8" s="816">
        <f>Stat.!AD42</f>
        <v>0</v>
      </c>
      <c r="K8" s="815">
        <f>Stat.!AR42</f>
        <v>0</v>
      </c>
      <c r="L8" s="816">
        <f>Stat.!BF42</f>
        <v>2</v>
      </c>
      <c r="M8" s="815">
        <f>Stat.!BT42</f>
        <v>1</v>
      </c>
      <c r="N8" s="34"/>
      <c r="O8" s="285">
        <f t="shared" si="0"/>
        <v>1963</v>
      </c>
      <c r="P8" s="827">
        <f t="shared" si="1"/>
        <v>19</v>
      </c>
      <c r="Q8" s="285">
        <f t="shared" si="2"/>
        <v>5</v>
      </c>
      <c r="R8" s="827">
        <f t="shared" si="3"/>
        <v>3</v>
      </c>
      <c r="S8" s="829">
        <f t="shared" si="4"/>
        <v>1</v>
      </c>
      <c r="T8" s="285">
        <f t="shared" si="5"/>
        <v>8</v>
      </c>
      <c r="U8" s="39">
        <f>Stat.!BU5+Stat.!BU42</f>
        <v>0</v>
      </c>
      <c r="W8" s="339">
        <v>2</v>
      </c>
      <c r="X8" s="426" t="str">
        <f t="shared" ref="X8:X39" si="6">B8</f>
        <v>Bastl Pavel</v>
      </c>
      <c r="Y8" s="428">
        <f t="shared" ref="Y8:Y37" si="7">I8</f>
        <v>1117</v>
      </c>
      <c r="Z8" s="27">
        <f t="shared" ref="Z8:Z37" si="8">J8</f>
        <v>0</v>
      </c>
      <c r="AA8" s="428">
        <f t="shared" ref="AA8:AA37" si="9">K8</f>
        <v>0</v>
      </c>
      <c r="AB8" s="27">
        <f t="shared" ref="AB8:AB37" si="10">L8</f>
        <v>2</v>
      </c>
      <c r="AC8" s="35">
        <f>S8-U8</f>
        <v>1</v>
      </c>
      <c r="AD8" s="604">
        <f>U8</f>
        <v>0</v>
      </c>
    </row>
    <row r="9" spans="1:30" x14ac:dyDescent="0.2">
      <c r="A9" s="339">
        <v>3</v>
      </c>
      <c r="B9" s="344" t="str">
        <f>Stat.!B6</f>
        <v>Bastl Vojta</v>
      </c>
      <c r="C9" s="36">
        <f>Stat.!P6</f>
        <v>355</v>
      </c>
      <c r="D9" s="36">
        <f>Stat.!AD6</f>
        <v>190</v>
      </c>
      <c r="E9" s="36">
        <f>Stat.!AR6</f>
        <v>2</v>
      </c>
      <c r="F9" s="36">
        <f>Stat.!BF6</f>
        <v>1</v>
      </c>
      <c r="G9" s="16">
        <f>Stat.!BT6</f>
        <v>1</v>
      </c>
      <c r="H9" s="35"/>
      <c r="I9" s="815">
        <f>Stat.!P43</f>
        <v>246</v>
      </c>
      <c r="J9" s="816">
        <f>Stat.!AD43</f>
        <v>8</v>
      </c>
      <c r="K9" s="815">
        <f>Stat.!AR43</f>
        <v>0</v>
      </c>
      <c r="L9" s="816">
        <f>Stat.!BF43</f>
        <v>1</v>
      </c>
      <c r="M9" s="815">
        <f>Stat.!BT43</f>
        <v>0</v>
      </c>
      <c r="N9" s="35"/>
      <c r="O9" s="285">
        <f t="shared" si="0"/>
        <v>601</v>
      </c>
      <c r="P9" s="827">
        <f t="shared" si="1"/>
        <v>198</v>
      </c>
      <c r="Q9" s="285">
        <f t="shared" si="2"/>
        <v>2</v>
      </c>
      <c r="R9" s="827">
        <f t="shared" si="3"/>
        <v>2</v>
      </c>
      <c r="S9" s="829">
        <f t="shared" si="4"/>
        <v>1</v>
      </c>
      <c r="T9" s="285">
        <f t="shared" si="5"/>
        <v>4</v>
      </c>
      <c r="U9" s="39">
        <f>Stat.!BU6+Stat.!BU43</f>
        <v>0</v>
      </c>
      <c r="W9" s="339">
        <v>3</v>
      </c>
      <c r="X9" s="426" t="str">
        <f t="shared" si="6"/>
        <v>Bastl Vojta</v>
      </c>
      <c r="Y9" s="428">
        <f t="shared" si="7"/>
        <v>246</v>
      </c>
      <c r="Z9" s="27">
        <f t="shared" si="8"/>
        <v>8</v>
      </c>
      <c r="AA9" s="428">
        <f t="shared" si="9"/>
        <v>0</v>
      </c>
      <c r="AB9" s="27">
        <f t="shared" si="10"/>
        <v>1</v>
      </c>
      <c r="AC9" s="35">
        <f>S9-U9</f>
        <v>1</v>
      </c>
      <c r="AD9" s="604">
        <f>U9</f>
        <v>0</v>
      </c>
    </row>
    <row r="10" spans="1:30" x14ac:dyDescent="0.2">
      <c r="A10" s="339">
        <v>4</v>
      </c>
      <c r="B10" s="344" t="str">
        <f>Stat.!B7</f>
        <v>Chvátal Patrik</v>
      </c>
      <c r="C10" s="36">
        <f>Stat.!P7</f>
        <v>285</v>
      </c>
      <c r="D10" s="36">
        <f>Stat.!AD7</f>
        <v>69</v>
      </c>
      <c r="E10" s="36">
        <f>Stat.!AR7</f>
        <v>1</v>
      </c>
      <c r="F10" s="36">
        <f>Stat.!BF7</f>
        <v>1</v>
      </c>
      <c r="G10" s="16">
        <f>Stat.!BT7</f>
        <v>0</v>
      </c>
      <c r="H10" s="35"/>
      <c r="I10" s="815">
        <f>Stat.!P44</f>
        <v>0</v>
      </c>
      <c r="J10" s="816">
        <f>Stat.!AD44</f>
        <v>0</v>
      </c>
      <c r="K10" s="815">
        <f>Stat.!AR44</f>
        <v>0</v>
      </c>
      <c r="L10" s="816">
        <f>Stat.!BF44</f>
        <v>0</v>
      </c>
      <c r="M10" s="815">
        <f>Stat.!BT44</f>
        <v>0</v>
      </c>
      <c r="N10" s="35"/>
      <c r="O10" s="285">
        <f t="shared" si="0"/>
        <v>285</v>
      </c>
      <c r="P10" s="827">
        <f t="shared" si="1"/>
        <v>69</v>
      </c>
      <c r="Q10" s="285">
        <f t="shared" si="2"/>
        <v>1</v>
      </c>
      <c r="R10" s="827">
        <f t="shared" si="3"/>
        <v>1</v>
      </c>
      <c r="S10" s="829">
        <f t="shared" si="4"/>
        <v>0</v>
      </c>
      <c r="T10" s="285">
        <f t="shared" si="5"/>
        <v>2</v>
      </c>
      <c r="U10" s="39">
        <f>Stat.!BU7+Stat.!BU44</f>
        <v>0</v>
      </c>
      <c r="W10" s="339">
        <v>4</v>
      </c>
      <c r="X10" s="426" t="str">
        <f t="shared" si="6"/>
        <v>Chvátal Patrik</v>
      </c>
      <c r="Y10" s="428">
        <f t="shared" si="7"/>
        <v>0</v>
      </c>
      <c r="Z10" s="27">
        <f t="shared" si="8"/>
        <v>0</v>
      </c>
      <c r="AA10" s="428">
        <f t="shared" si="9"/>
        <v>0</v>
      </c>
      <c r="AB10" s="27">
        <f t="shared" si="10"/>
        <v>0</v>
      </c>
      <c r="AC10" s="35">
        <f>S10-U10</f>
        <v>0</v>
      </c>
      <c r="AD10" s="604">
        <f>U10</f>
        <v>0</v>
      </c>
    </row>
    <row r="11" spans="1:30" x14ac:dyDescent="0.2">
      <c r="A11" s="339">
        <v>5</v>
      </c>
      <c r="B11" s="344" t="str">
        <f>Stat.!B8</f>
        <v>Chvátal Tomáš</v>
      </c>
      <c r="C11" s="36">
        <f>Stat.!P8</f>
        <v>241</v>
      </c>
      <c r="D11" s="36">
        <f>Stat.!AD8</f>
        <v>81</v>
      </c>
      <c r="E11" s="36">
        <f>Stat.!AR8</f>
        <v>0</v>
      </c>
      <c r="F11" s="36">
        <f>Stat.!BF8</f>
        <v>0</v>
      </c>
      <c r="G11" s="16">
        <f>Stat.!BT8</f>
        <v>0</v>
      </c>
      <c r="H11" s="35"/>
      <c r="I11" s="815">
        <f>Stat.!P45</f>
        <v>990</v>
      </c>
      <c r="J11" s="816">
        <f>Stat.!AD45</f>
        <v>0</v>
      </c>
      <c r="K11" s="815">
        <f>Stat.!AR45</f>
        <v>3</v>
      </c>
      <c r="L11" s="816">
        <f>Stat.!BF45</f>
        <v>3</v>
      </c>
      <c r="M11" s="815">
        <f>Stat.!BT45</f>
        <v>1</v>
      </c>
      <c r="N11" s="32"/>
      <c r="O11" s="285">
        <f t="shared" si="0"/>
        <v>1231</v>
      </c>
      <c r="P11" s="827">
        <f t="shared" si="1"/>
        <v>81</v>
      </c>
      <c r="Q11" s="285">
        <f t="shared" si="2"/>
        <v>3</v>
      </c>
      <c r="R11" s="827">
        <f t="shared" si="3"/>
        <v>3</v>
      </c>
      <c r="S11" s="829">
        <f t="shared" si="4"/>
        <v>1</v>
      </c>
      <c r="T11" s="285">
        <f t="shared" si="5"/>
        <v>6</v>
      </c>
      <c r="U11" s="39">
        <f>Stat.!BU8+Stat.!BU45</f>
        <v>0</v>
      </c>
      <c r="W11" s="339">
        <v>5</v>
      </c>
      <c r="X11" s="426" t="str">
        <f t="shared" si="6"/>
        <v>Chvátal Tomáš</v>
      </c>
      <c r="Y11" s="428">
        <f t="shared" si="7"/>
        <v>990</v>
      </c>
      <c r="Z11" s="27">
        <f t="shared" si="8"/>
        <v>0</v>
      </c>
      <c r="AA11" s="428">
        <f t="shared" si="9"/>
        <v>3</v>
      </c>
      <c r="AB11" s="27">
        <f t="shared" si="10"/>
        <v>3</v>
      </c>
      <c r="AC11" s="35">
        <f t="shared" ref="AC11:AC39" si="11">S11-U11</f>
        <v>1</v>
      </c>
      <c r="AD11" s="604">
        <f t="shared" ref="AD11:AD39" si="12">U11</f>
        <v>0</v>
      </c>
    </row>
    <row r="12" spans="1:30" x14ac:dyDescent="0.2">
      <c r="A12" s="339">
        <v>6</v>
      </c>
      <c r="B12" s="344" t="str">
        <f>Stat.!B9</f>
        <v>Habr Jiří</v>
      </c>
      <c r="C12" s="36">
        <f>Stat.!P9</f>
        <v>1080</v>
      </c>
      <c r="D12" s="36">
        <f>Stat.!AD9</f>
        <v>0</v>
      </c>
      <c r="E12" s="36">
        <f>Stat.!AR9</f>
        <v>2</v>
      </c>
      <c r="F12" s="36">
        <f>Stat.!BF9</f>
        <v>1</v>
      </c>
      <c r="G12" s="16">
        <f>Stat.!BT9</f>
        <v>2</v>
      </c>
      <c r="H12" s="35"/>
      <c r="I12" s="815">
        <f>Stat.!P46</f>
        <v>1151</v>
      </c>
      <c r="J12" s="816">
        <f>Stat.!AD46</f>
        <v>0</v>
      </c>
      <c r="K12" s="815">
        <f>Stat.!AR46</f>
        <v>8</v>
      </c>
      <c r="L12" s="816">
        <f>Stat.!BF46</f>
        <v>4</v>
      </c>
      <c r="M12" s="815">
        <f>Stat.!BT46</f>
        <v>2</v>
      </c>
      <c r="N12" s="35"/>
      <c r="O12" s="285">
        <f t="shared" si="0"/>
        <v>2231</v>
      </c>
      <c r="P12" s="827">
        <f t="shared" si="1"/>
        <v>0</v>
      </c>
      <c r="Q12" s="285">
        <f t="shared" si="2"/>
        <v>10</v>
      </c>
      <c r="R12" s="827">
        <f t="shared" si="3"/>
        <v>5</v>
      </c>
      <c r="S12" s="829">
        <f t="shared" si="4"/>
        <v>4</v>
      </c>
      <c r="T12" s="285">
        <f t="shared" si="5"/>
        <v>15</v>
      </c>
      <c r="U12" s="39">
        <f>Stat.!BU9+Stat.!BU46</f>
        <v>0</v>
      </c>
      <c r="W12" s="339">
        <v>6</v>
      </c>
      <c r="X12" s="426" t="str">
        <f t="shared" si="6"/>
        <v>Habr Jiří</v>
      </c>
      <c r="Y12" s="428">
        <f t="shared" si="7"/>
        <v>1151</v>
      </c>
      <c r="Z12" s="27">
        <f t="shared" si="8"/>
        <v>0</v>
      </c>
      <c r="AA12" s="428">
        <f t="shared" si="9"/>
        <v>8</v>
      </c>
      <c r="AB12" s="27">
        <f t="shared" si="10"/>
        <v>4</v>
      </c>
      <c r="AC12" s="35">
        <f t="shared" si="11"/>
        <v>4</v>
      </c>
      <c r="AD12" s="604">
        <f t="shared" si="12"/>
        <v>0</v>
      </c>
    </row>
    <row r="13" spans="1:30" x14ac:dyDescent="0.2">
      <c r="A13" s="339">
        <v>7</v>
      </c>
      <c r="B13" s="344" t="str">
        <f>Stat.!B10</f>
        <v>Habr Stanislav</v>
      </c>
      <c r="C13" s="36">
        <f>Stat.!P10</f>
        <v>270</v>
      </c>
      <c r="D13" s="36">
        <f>Stat.!AD10</f>
        <v>37</v>
      </c>
      <c r="E13" s="36">
        <f>Stat.!AR10</f>
        <v>0</v>
      </c>
      <c r="F13" s="36">
        <f>Stat.!BF10</f>
        <v>0</v>
      </c>
      <c r="G13" s="16">
        <f>Stat.!BT10</f>
        <v>1</v>
      </c>
      <c r="H13" s="35"/>
      <c r="I13" s="815">
        <f>Stat.!P47</f>
        <v>450</v>
      </c>
      <c r="J13" s="816">
        <f>Stat.!AD47</f>
        <v>10</v>
      </c>
      <c r="K13" s="815">
        <f>Stat.!AR47</f>
        <v>0</v>
      </c>
      <c r="L13" s="816">
        <f>Stat.!BF47</f>
        <v>0</v>
      </c>
      <c r="M13" s="815">
        <f>Stat.!BT47</f>
        <v>0</v>
      </c>
      <c r="N13" s="35"/>
      <c r="O13" s="285">
        <f t="shared" si="0"/>
        <v>720</v>
      </c>
      <c r="P13" s="827">
        <f t="shared" si="1"/>
        <v>47</v>
      </c>
      <c r="Q13" s="285">
        <f t="shared" si="2"/>
        <v>0</v>
      </c>
      <c r="R13" s="827">
        <f t="shared" si="3"/>
        <v>0</v>
      </c>
      <c r="S13" s="829">
        <f t="shared" si="4"/>
        <v>1</v>
      </c>
      <c r="T13" s="285">
        <f t="shared" si="5"/>
        <v>0</v>
      </c>
      <c r="U13" s="39">
        <f>Stat.!BU10+Stat.!BU47</f>
        <v>0</v>
      </c>
      <c r="W13" s="339">
        <v>7</v>
      </c>
      <c r="X13" s="426" t="str">
        <f t="shared" si="6"/>
        <v>Habr Stanislav</v>
      </c>
      <c r="Y13" s="428">
        <f t="shared" si="7"/>
        <v>450</v>
      </c>
      <c r="Z13" s="27">
        <f t="shared" si="8"/>
        <v>10</v>
      </c>
      <c r="AA13" s="428">
        <f t="shared" si="9"/>
        <v>0</v>
      </c>
      <c r="AB13" s="27">
        <f t="shared" si="10"/>
        <v>0</v>
      </c>
      <c r="AC13" s="35">
        <f t="shared" si="11"/>
        <v>1</v>
      </c>
      <c r="AD13" s="604">
        <f t="shared" si="12"/>
        <v>0</v>
      </c>
    </row>
    <row r="14" spans="1:30" x14ac:dyDescent="0.2">
      <c r="A14" s="339">
        <v>8</v>
      </c>
      <c r="B14" s="344" t="str">
        <f>Stat.!B11</f>
        <v>Habr Vojta</v>
      </c>
      <c r="C14" s="36">
        <f>Stat.!P11</f>
        <v>704</v>
      </c>
      <c r="D14" s="36">
        <f>Stat.!AD11</f>
        <v>65</v>
      </c>
      <c r="E14" s="36">
        <f>Stat.!AR11</f>
        <v>5</v>
      </c>
      <c r="F14" s="36">
        <f>Stat.!BF11</f>
        <v>4</v>
      </c>
      <c r="G14" s="16">
        <f>Stat.!BT11</f>
        <v>9</v>
      </c>
      <c r="H14" s="35"/>
      <c r="I14" s="815">
        <f>Stat.!P48</f>
        <v>798</v>
      </c>
      <c r="J14" s="816">
        <f>Stat.!AD48</f>
        <v>140</v>
      </c>
      <c r="K14" s="815">
        <f>Stat.!AR48</f>
        <v>6</v>
      </c>
      <c r="L14" s="816">
        <f>Stat.!BF48</f>
        <v>8</v>
      </c>
      <c r="M14" s="815">
        <f>Stat.!BT48</f>
        <v>1</v>
      </c>
      <c r="N14" s="35"/>
      <c r="O14" s="285">
        <f t="shared" si="0"/>
        <v>1502</v>
      </c>
      <c r="P14" s="827">
        <f t="shared" si="1"/>
        <v>205</v>
      </c>
      <c r="Q14" s="285">
        <f t="shared" si="2"/>
        <v>11</v>
      </c>
      <c r="R14" s="827">
        <f t="shared" si="3"/>
        <v>12</v>
      </c>
      <c r="S14" s="829">
        <f t="shared" si="4"/>
        <v>10</v>
      </c>
      <c r="T14" s="285">
        <f t="shared" si="5"/>
        <v>23</v>
      </c>
      <c r="U14" s="39">
        <f>Stat.!BU11+Stat.!BU48</f>
        <v>2</v>
      </c>
      <c r="W14" s="339">
        <v>8</v>
      </c>
      <c r="X14" s="426" t="str">
        <f t="shared" si="6"/>
        <v>Habr Vojta</v>
      </c>
      <c r="Y14" s="428">
        <f t="shared" si="7"/>
        <v>798</v>
      </c>
      <c r="Z14" s="27">
        <f t="shared" si="8"/>
        <v>140</v>
      </c>
      <c r="AA14" s="428">
        <f t="shared" si="9"/>
        <v>6</v>
      </c>
      <c r="AB14" s="27">
        <f t="shared" si="10"/>
        <v>8</v>
      </c>
      <c r="AC14" s="35">
        <f t="shared" si="11"/>
        <v>8</v>
      </c>
      <c r="AD14" s="604">
        <f t="shared" si="12"/>
        <v>2</v>
      </c>
    </row>
    <row r="15" spans="1:30" x14ac:dyDescent="0.2">
      <c r="A15" s="339">
        <v>9</v>
      </c>
      <c r="B15" s="344" t="str">
        <f>Stat.!B12</f>
        <v>Havlík Martin</v>
      </c>
      <c r="C15" s="36">
        <f>Stat.!P12</f>
        <v>90</v>
      </c>
      <c r="D15" s="36">
        <f>Stat.!AD12</f>
        <v>2</v>
      </c>
      <c r="E15" s="36">
        <f>Stat.!AR12</f>
        <v>0</v>
      </c>
      <c r="F15" s="36">
        <f>Stat.!BF12</f>
        <v>0</v>
      </c>
      <c r="G15" s="16">
        <f>Stat.!BT12</f>
        <v>0</v>
      </c>
      <c r="H15" s="35"/>
      <c r="I15" s="815">
        <f>Stat.!P49</f>
        <v>133</v>
      </c>
      <c r="J15" s="816">
        <f>Stat.!AD49</f>
        <v>27</v>
      </c>
      <c r="K15" s="815">
        <f>Stat.!AR49</f>
        <v>0</v>
      </c>
      <c r="L15" s="816">
        <f>Stat.!BF49</f>
        <v>0</v>
      </c>
      <c r="M15" s="815">
        <f>Stat.!BT49</f>
        <v>0</v>
      </c>
      <c r="N15" s="35"/>
      <c r="O15" s="285">
        <f t="shared" si="0"/>
        <v>223</v>
      </c>
      <c r="P15" s="827">
        <f t="shared" si="1"/>
        <v>29</v>
      </c>
      <c r="Q15" s="285">
        <f t="shared" si="2"/>
        <v>0</v>
      </c>
      <c r="R15" s="827">
        <f t="shared" si="3"/>
        <v>0</v>
      </c>
      <c r="S15" s="829">
        <f t="shared" si="4"/>
        <v>0</v>
      </c>
      <c r="T15" s="285">
        <f t="shared" si="5"/>
        <v>0</v>
      </c>
      <c r="U15" s="39">
        <f>Stat.!BU12+Stat.!BU49</f>
        <v>0</v>
      </c>
      <c r="W15" s="339">
        <v>9</v>
      </c>
      <c r="X15" s="426" t="str">
        <f t="shared" si="6"/>
        <v>Havlík Martin</v>
      </c>
      <c r="Y15" s="428">
        <f t="shared" si="7"/>
        <v>133</v>
      </c>
      <c r="Z15" s="27">
        <f t="shared" si="8"/>
        <v>27</v>
      </c>
      <c r="AA15" s="428">
        <f t="shared" si="9"/>
        <v>0</v>
      </c>
      <c r="AB15" s="27">
        <f t="shared" si="10"/>
        <v>0</v>
      </c>
      <c r="AC15" s="35">
        <f t="shared" si="11"/>
        <v>0</v>
      </c>
      <c r="AD15" s="604">
        <f t="shared" si="12"/>
        <v>0</v>
      </c>
    </row>
    <row r="16" spans="1:30" x14ac:dyDescent="0.2">
      <c r="A16" s="339">
        <v>10</v>
      </c>
      <c r="B16" s="344" t="str">
        <f>Stat.!B13</f>
        <v>Havlík Vojta</v>
      </c>
      <c r="C16" s="36">
        <f>Stat.!P13</f>
        <v>810</v>
      </c>
      <c r="D16" s="36">
        <f>Stat.!AD13</f>
        <v>0</v>
      </c>
      <c r="E16" s="36">
        <f>Stat.!AR13</f>
        <v>0</v>
      </c>
      <c r="F16" s="36">
        <f>Stat.!BF13</f>
        <v>1</v>
      </c>
      <c r="G16" s="16">
        <f>Stat.!BT13</f>
        <v>0</v>
      </c>
      <c r="H16" s="35"/>
      <c r="I16" s="815">
        <f>Stat.!P50</f>
        <v>701</v>
      </c>
      <c r="J16" s="816">
        <f>Stat.!AD50</f>
        <v>0</v>
      </c>
      <c r="K16" s="815">
        <f>Stat.!AR50</f>
        <v>1</v>
      </c>
      <c r="L16" s="816">
        <f>Stat.!BF50</f>
        <v>1</v>
      </c>
      <c r="M16" s="815">
        <f>Stat.!BT50</f>
        <v>2</v>
      </c>
      <c r="N16" s="35"/>
      <c r="O16" s="285">
        <f t="shared" si="0"/>
        <v>1511</v>
      </c>
      <c r="P16" s="827">
        <f t="shared" si="1"/>
        <v>0</v>
      </c>
      <c r="Q16" s="285">
        <f t="shared" si="2"/>
        <v>1</v>
      </c>
      <c r="R16" s="827">
        <f t="shared" si="3"/>
        <v>2</v>
      </c>
      <c r="S16" s="829">
        <f t="shared" si="4"/>
        <v>2</v>
      </c>
      <c r="T16" s="285">
        <f t="shared" si="5"/>
        <v>3</v>
      </c>
      <c r="U16" s="39">
        <f>Stat.!BU13+Stat.!BU50</f>
        <v>0</v>
      </c>
      <c r="W16" s="339">
        <v>10</v>
      </c>
      <c r="X16" s="426" t="str">
        <f t="shared" si="6"/>
        <v>Havlík Vojta</v>
      </c>
      <c r="Y16" s="428">
        <f t="shared" si="7"/>
        <v>701</v>
      </c>
      <c r="Z16" s="27">
        <f t="shared" si="8"/>
        <v>0</v>
      </c>
      <c r="AA16" s="428">
        <f t="shared" si="9"/>
        <v>1</v>
      </c>
      <c r="AB16" s="27">
        <f t="shared" si="10"/>
        <v>1</v>
      </c>
      <c r="AC16" s="35">
        <f t="shared" si="11"/>
        <v>2</v>
      </c>
      <c r="AD16" s="604">
        <f t="shared" si="12"/>
        <v>0</v>
      </c>
    </row>
    <row r="17" spans="1:30" x14ac:dyDescent="0.2">
      <c r="A17" s="339">
        <v>11</v>
      </c>
      <c r="B17" s="344" t="str">
        <f>Stat.!B14</f>
        <v>Jindra Damián</v>
      </c>
      <c r="C17" s="36">
        <f>Stat.!P14</f>
        <v>129</v>
      </c>
      <c r="D17" s="36">
        <f>Stat.!AD14</f>
        <v>45</v>
      </c>
      <c r="E17" s="36">
        <f>Stat.!AR14</f>
        <v>0</v>
      </c>
      <c r="F17" s="36">
        <f>Stat.!BF14</f>
        <v>0</v>
      </c>
      <c r="G17" s="16">
        <f>Stat.!BT14</f>
        <v>0</v>
      </c>
      <c r="H17" s="35"/>
      <c r="I17" s="815">
        <f>Stat.!P51</f>
        <v>0</v>
      </c>
      <c r="J17" s="816">
        <f>Stat.!AD51</f>
        <v>45</v>
      </c>
      <c r="K17" s="815">
        <f>Stat.!AR51</f>
        <v>0</v>
      </c>
      <c r="L17" s="816">
        <f>Stat.!BF51</f>
        <v>1</v>
      </c>
      <c r="M17" s="815">
        <f>Stat.!BT51</f>
        <v>0</v>
      </c>
      <c r="N17" s="35"/>
      <c r="O17" s="285">
        <f t="shared" si="0"/>
        <v>129</v>
      </c>
      <c r="P17" s="827">
        <f t="shared" si="1"/>
        <v>90</v>
      </c>
      <c r="Q17" s="285">
        <f t="shared" si="2"/>
        <v>0</v>
      </c>
      <c r="R17" s="827">
        <f t="shared" si="3"/>
        <v>1</v>
      </c>
      <c r="S17" s="829">
        <f t="shared" si="4"/>
        <v>0</v>
      </c>
      <c r="T17" s="285">
        <f t="shared" si="5"/>
        <v>1</v>
      </c>
      <c r="U17" s="39">
        <f>Stat.!BU14+Stat.!BU51</f>
        <v>0</v>
      </c>
      <c r="W17" s="339">
        <v>11</v>
      </c>
      <c r="X17" s="426" t="str">
        <f t="shared" si="6"/>
        <v>Jindra Damián</v>
      </c>
      <c r="Y17" s="428">
        <f t="shared" si="7"/>
        <v>0</v>
      </c>
      <c r="Z17" s="27">
        <f t="shared" si="8"/>
        <v>45</v>
      </c>
      <c r="AA17" s="428">
        <f t="shared" si="9"/>
        <v>0</v>
      </c>
      <c r="AB17" s="27">
        <f t="shared" si="10"/>
        <v>1</v>
      </c>
      <c r="AC17" s="35">
        <f t="shared" si="11"/>
        <v>0</v>
      </c>
      <c r="AD17" s="604">
        <f t="shared" si="12"/>
        <v>0</v>
      </c>
    </row>
    <row r="18" spans="1:30" x14ac:dyDescent="0.2">
      <c r="A18" s="339">
        <v>12</v>
      </c>
      <c r="B18" s="344" t="str">
        <f>Stat.!B15</f>
        <v>Kelbler Marek</v>
      </c>
      <c r="C18" s="36">
        <f>Stat.!P15</f>
        <v>0</v>
      </c>
      <c r="D18" s="36">
        <f>Stat.!AD15</f>
        <v>0</v>
      </c>
      <c r="E18" s="36">
        <f>Stat.!AR15</f>
        <v>0</v>
      </c>
      <c r="F18" s="36">
        <f>Stat.!BF15</f>
        <v>0</v>
      </c>
      <c r="G18" s="16">
        <f>Stat.!BT15</f>
        <v>0</v>
      </c>
      <c r="H18" s="35"/>
      <c r="I18" s="815">
        <f>Stat.!P52</f>
        <v>0</v>
      </c>
      <c r="J18" s="816">
        <f>Stat.!AD52</f>
        <v>0</v>
      </c>
      <c r="K18" s="815">
        <f>Stat.!AR52</f>
        <v>0</v>
      </c>
      <c r="L18" s="816">
        <f>Stat.!BF52</f>
        <v>0</v>
      </c>
      <c r="M18" s="815">
        <f>Stat.!BT52</f>
        <v>0</v>
      </c>
      <c r="N18" s="35"/>
      <c r="O18" s="285">
        <f t="shared" si="0"/>
        <v>0</v>
      </c>
      <c r="P18" s="827">
        <f t="shared" si="1"/>
        <v>0</v>
      </c>
      <c r="Q18" s="285">
        <f t="shared" si="2"/>
        <v>0</v>
      </c>
      <c r="R18" s="827">
        <f t="shared" si="3"/>
        <v>0</v>
      </c>
      <c r="S18" s="829">
        <f t="shared" si="4"/>
        <v>0</v>
      </c>
      <c r="T18" s="285">
        <f t="shared" si="5"/>
        <v>0</v>
      </c>
      <c r="U18" s="39">
        <f>Stat.!BU15+Stat.!BU52</f>
        <v>0</v>
      </c>
      <c r="W18" s="339">
        <v>12</v>
      </c>
      <c r="X18" s="426" t="str">
        <f t="shared" si="6"/>
        <v>Kelbler Marek</v>
      </c>
      <c r="Y18" s="428">
        <f t="shared" si="7"/>
        <v>0</v>
      </c>
      <c r="Z18" s="27">
        <f t="shared" si="8"/>
        <v>0</v>
      </c>
      <c r="AA18" s="428">
        <f t="shared" si="9"/>
        <v>0</v>
      </c>
      <c r="AB18" s="27">
        <f t="shared" si="10"/>
        <v>0</v>
      </c>
      <c r="AC18" s="35">
        <f t="shared" si="11"/>
        <v>0</v>
      </c>
      <c r="AD18" s="604">
        <f t="shared" si="12"/>
        <v>0</v>
      </c>
    </row>
    <row r="19" spans="1:30" x14ac:dyDescent="0.2">
      <c r="A19" s="339">
        <v>13</v>
      </c>
      <c r="B19" s="344" t="str">
        <f>Stat.!B16</f>
        <v>Kelbler Petr</v>
      </c>
      <c r="C19" s="36">
        <f>Stat.!P16</f>
        <v>1023</v>
      </c>
      <c r="D19" s="36">
        <f>Stat.!AD16</f>
        <v>0</v>
      </c>
      <c r="E19" s="36">
        <f>Stat.!AR16</f>
        <v>3</v>
      </c>
      <c r="F19" s="36">
        <f>Stat.!BF16</f>
        <v>2</v>
      </c>
      <c r="G19" s="16">
        <f>Stat.!BT16</f>
        <v>2</v>
      </c>
      <c r="H19" s="35"/>
      <c r="I19" s="815">
        <f>Stat.!P53</f>
        <v>1162</v>
      </c>
      <c r="J19" s="816">
        <f>Stat.!AD53</f>
        <v>0</v>
      </c>
      <c r="K19" s="815">
        <f>Stat.!AR53</f>
        <v>3</v>
      </c>
      <c r="L19" s="816">
        <f>Stat.!BF53</f>
        <v>0</v>
      </c>
      <c r="M19" s="815">
        <f>Stat.!BT53</f>
        <v>2</v>
      </c>
      <c r="N19" s="35"/>
      <c r="O19" s="285">
        <f t="shared" si="0"/>
        <v>2185</v>
      </c>
      <c r="P19" s="827">
        <f t="shared" si="1"/>
        <v>0</v>
      </c>
      <c r="Q19" s="285">
        <f t="shared" si="2"/>
        <v>6</v>
      </c>
      <c r="R19" s="827">
        <f t="shared" si="3"/>
        <v>2</v>
      </c>
      <c r="S19" s="829">
        <f t="shared" si="4"/>
        <v>4</v>
      </c>
      <c r="T19" s="285">
        <f t="shared" si="5"/>
        <v>8</v>
      </c>
      <c r="U19" s="39">
        <f>Stat.!BU16+Stat.!BU53</f>
        <v>0</v>
      </c>
      <c r="W19" s="339">
        <v>13</v>
      </c>
      <c r="X19" s="426" t="str">
        <f t="shared" si="6"/>
        <v>Kelbler Petr</v>
      </c>
      <c r="Y19" s="428">
        <f t="shared" si="7"/>
        <v>1162</v>
      </c>
      <c r="Z19" s="27">
        <f t="shared" si="8"/>
        <v>0</v>
      </c>
      <c r="AA19" s="428">
        <f t="shared" si="9"/>
        <v>3</v>
      </c>
      <c r="AB19" s="27">
        <f t="shared" si="10"/>
        <v>0</v>
      </c>
      <c r="AC19" s="35">
        <f t="shared" si="11"/>
        <v>4</v>
      </c>
      <c r="AD19" s="604">
        <f t="shared" si="12"/>
        <v>0</v>
      </c>
    </row>
    <row r="20" spans="1:30" x14ac:dyDescent="0.2">
      <c r="A20" s="339">
        <v>14</v>
      </c>
      <c r="B20" s="344" t="str">
        <f>Stat.!B17</f>
        <v>Mašát Pavel</v>
      </c>
      <c r="C20" s="36">
        <f>Stat.!P17</f>
        <v>555</v>
      </c>
      <c r="D20" s="36">
        <f>Stat.!AD17</f>
        <v>55</v>
      </c>
      <c r="E20" s="36">
        <f>Stat.!AR17</f>
        <v>1</v>
      </c>
      <c r="F20" s="36">
        <f>Stat.!BF17</f>
        <v>0</v>
      </c>
      <c r="G20" s="16">
        <f>Stat.!BT17</f>
        <v>1</v>
      </c>
      <c r="H20" s="35"/>
      <c r="I20" s="815">
        <f>Stat.!P54</f>
        <v>196</v>
      </c>
      <c r="J20" s="816">
        <f>Stat.!AD54</f>
        <v>25</v>
      </c>
      <c r="K20" s="815">
        <f>Stat.!AR54</f>
        <v>0</v>
      </c>
      <c r="L20" s="816">
        <f>Stat.!BF54</f>
        <v>0</v>
      </c>
      <c r="M20" s="815">
        <f>Stat.!BT54</f>
        <v>1</v>
      </c>
      <c r="N20" s="35"/>
      <c r="O20" s="285">
        <f t="shared" si="0"/>
        <v>751</v>
      </c>
      <c r="P20" s="827">
        <f t="shared" si="1"/>
        <v>80</v>
      </c>
      <c r="Q20" s="285">
        <f t="shared" si="2"/>
        <v>1</v>
      </c>
      <c r="R20" s="827">
        <f t="shared" si="3"/>
        <v>0</v>
      </c>
      <c r="S20" s="829">
        <f t="shared" si="4"/>
        <v>2</v>
      </c>
      <c r="T20" s="285">
        <f t="shared" si="5"/>
        <v>1</v>
      </c>
      <c r="U20" s="39">
        <f>Stat.!BU17+Stat.!BU54</f>
        <v>0</v>
      </c>
      <c r="W20" s="339">
        <v>14</v>
      </c>
      <c r="X20" s="426" t="str">
        <f t="shared" si="6"/>
        <v>Mašát Pavel</v>
      </c>
      <c r="Y20" s="428">
        <f t="shared" si="7"/>
        <v>196</v>
      </c>
      <c r="Z20" s="27">
        <f t="shared" si="8"/>
        <v>25</v>
      </c>
      <c r="AA20" s="428">
        <f t="shared" si="9"/>
        <v>0</v>
      </c>
      <c r="AB20" s="27">
        <f t="shared" si="10"/>
        <v>0</v>
      </c>
      <c r="AC20" s="35">
        <f t="shared" si="11"/>
        <v>2</v>
      </c>
      <c r="AD20" s="604">
        <f t="shared" si="12"/>
        <v>0</v>
      </c>
    </row>
    <row r="21" spans="1:30" x14ac:dyDescent="0.2">
      <c r="A21" s="339">
        <v>15</v>
      </c>
      <c r="B21" s="344" t="str">
        <f>Stat.!B18</f>
        <v>Novák Bohumír</v>
      </c>
      <c r="C21" s="36">
        <f>Stat.!P18</f>
        <v>508</v>
      </c>
      <c r="D21" s="36">
        <f>Stat.!AD18</f>
        <v>16</v>
      </c>
      <c r="E21" s="36">
        <f>Stat.!AR18</f>
        <v>0</v>
      </c>
      <c r="F21" s="36">
        <f>Stat.!BF18</f>
        <v>1</v>
      </c>
      <c r="G21" s="16">
        <f>Stat.!BT18</f>
        <v>2</v>
      </c>
      <c r="H21" s="35"/>
      <c r="I21" s="815">
        <f>Stat.!P55</f>
        <v>606</v>
      </c>
      <c r="J21" s="816">
        <f>Stat.!AD55</f>
        <v>29</v>
      </c>
      <c r="K21" s="815">
        <f>Stat.!AR55</f>
        <v>1</v>
      </c>
      <c r="L21" s="816">
        <f>Stat.!BF55</f>
        <v>2</v>
      </c>
      <c r="M21" s="815">
        <f>Stat.!BT55</f>
        <v>3</v>
      </c>
      <c r="N21" s="35"/>
      <c r="O21" s="285">
        <f t="shared" si="0"/>
        <v>1114</v>
      </c>
      <c r="P21" s="827">
        <f t="shared" si="1"/>
        <v>45</v>
      </c>
      <c r="Q21" s="285">
        <f t="shared" si="2"/>
        <v>1</v>
      </c>
      <c r="R21" s="827">
        <f t="shared" si="3"/>
        <v>3</v>
      </c>
      <c r="S21" s="829">
        <f t="shared" si="4"/>
        <v>5</v>
      </c>
      <c r="T21" s="285">
        <f t="shared" si="5"/>
        <v>4</v>
      </c>
      <c r="U21" s="39">
        <f>Stat.!BU18+Stat.!BU55</f>
        <v>0</v>
      </c>
      <c r="W21" s="339">
        <v>15</v>
      </c>
      <c r="X21" s="426" t="str">
        <f t="shared" si="6"/>
        <v>Novák Bohumír</v>
      </c>
      <c r="Y21" s="428">
        <f t="shared" si="7"/>
        <v>606</v>
      </c>
      <c r="Z21" s="27">
        <f t="shared" si="8"/>
        <v>29</v>
      </c>
      <c r="AA21" s="428">
        <f t="shared" si="9"/>
        <v>1</v>
      </c>
      <c r="AB21" s="27">
        <f t="shared" si="10"/>
        <v>2</v>
      </c>
      <c r="AC21" s="35">
        <f t="shared" si="11"/>
        <v>5</v>
      </c>
      <c r="AD21" s="604">
        <f t="shared" si="12"/>
        <v>0</v>
      </c>
    </row>
    <row r="22" spans="1:30" x14ac:dyDescent="0.2">
      <c r="A22" s="339">
        <v>16</v>
      </c>
      <c r="B22" s="344" t="str">
        <f>Stat.!B19</f>
        <v>Novák Vojta</v>
      </c>
      <c r="C22" s="36">
        <f>Stat.!P19</f>
        <v>929</v>
      </c>
      <c r="D22" s="36">
        <f>Stat.!AD19</f>
        <v>26</v>
      </c>
      <c r="E22" s="36">
        <f>Stat.!AR19</f>
        <v>1</v>
      </c>
      <c r="F22" s="36">
        <f>Stat.!BF19</f>
        <v>0</v>
      </c>
      <c r="G22" s="16">
        <f>Stat.!BT19</f>
        <v>0</v>
      </c>
      <c r="H22" s="35"/>
      <c r="I22" s="815">
        <f>Stat.!P56</f>
        <v>900</v>
      </c>
      <c r="J22" s="816">
        <f>Stat.!AD56</f>
        <v>0</v>
      </c>
      <c r="K22" s="815">
        <f>Stat.!AR56</f>
        <v>0</v>
      </c>
      <c r="L22" s="816">
        <f>Stat.!BF56</f>
        <v>0</v>
      </c>
      <c r="M22" s="815">
        <f>Stat.!BT56</f>
        <v>1</v>
      </c>
      <c r="N22" s="35"/>
      <c r="O22" s="285">
        <f t="shared" si="0"/>
        <v>1829</v>
      </c>
      <c r="P22" s="827">
        <f t="shared" si="1"/>
        <v>26</v>
      </c>
      <c r="Q22" s="285">
        <f t="shared" si="2"/>
        <v>1</v>
      </c>
      <c r="R22" s="827">
        <f t="shared" si="3"/>
        <v>0</v>
      </c>
      <c r="S22" s="829">
        <f t="shared" si="4"/>
        <v>1</v>
      </c>
      <c r="T22" s="285">
        <f t="shared" si="5"/>
        <v>1</v>
      </c>
      <c r="U22" s="39">
        <f>Stat.!BU19+Stat.!BU56</f>
        <v>0</v>
      </c>
      <c r="W22" s="339">
        <v>16</v>
      </c>
      <c r="X22" s="426" t="str">
        <f t="shared" si="6"/>
        <v>Novák Vojta</v>
      </c>
      <c r="Y22" s="428">
        <f t="shared" si="7"/>
        <v>900</v>
      </c>
      <c r="Z22" s="27">
        <f t="shared" si="8"/>
        <v>0</v>
      </c>
      <c r="AA22" s="428">
        <f t="shared" si="9"/>
        <v>0</v>
      </c>
      <c r="AB22" s="27">
        <f t="shared" si="10"/>
        <v>0</v>
      </c>
      <c r="AC22" s="35">
        <f t="shared" si="11"/>
        <v>1</v>
      </c>
      <c r="AD22" s="604">
        <f t="shared" si="12"/>
        <v>0</v>
      </c>
    </row>
    <row r="23" spans="1:30" x14ac:dyDescent="0.2">
      <c r="A23" s="339">
        <v>17</v>
      </c>
      <c r="B23" s="344" t="str">
        <f>Stat.!B20</f>
        <v>Pokorný Václav</v>
      </c>
      <c r="C23" s="36">
        <f>Stat.!P20</f>
        <v>903</v>
      </c>
      <c r="D23" s="36">
        <f>Stat.!AD20</f>
        <v>31</v>
      </c>
      <c r="E23" s="36">
        <f>Stat.!AR20</f>
        <v>1</v>
      </c>
      <c r="F23" s="36">
        <f>Stat.!BF20</f>
        <v>3</v>
      </c>
      <c r="G23" s="16">
        <f>Stat.!BT20</f>
        <v>2</v>
      </c>
      <c r="H23" s="35"/>
      <c r="I23" s="815">
        <f>Stat.!P57</f>
        <v>102</v>
      </c>
      <c r="J23" s="816">
        <f>Stat.!AD57</f>
        <v>0</v>
      </c>
      <c r="K23" s="815">
        <f>Stat.!AR57</f>
        <v>0</v>
      </c>
      <c r="L23" s="816">
        <f>Stat.!BF57</f>
        <v>0</v>
      </c>
      <c r="M23" s="815">
        <f>Stat.!BT57</f>
        <v>0</v>
      </c>
      <c r="N23" s="35"/>
      <c r="O23" s="285">
        <f t="shared" si="0"/>
        <v>1005</v>
      </c>
      <c r="P23" s="827">
        <f t="shared" si="1"/>
        <v>31</v>
      </c>
      <c r="Q23" s="285">
        <f t="shared" si="2"/>
        <v>1</v>
      </c>
      <c r="R23" s="827">
        <f t="shared" si="3"/>
        <v>3</v>
      </c>
      <c r="S23" s="829">
        <f t="shared" si="4"/>
        <v>2</v>
      </c>
      <c r="T23" s="285">
        <f t="shared" si="5"/>
        <v>4</v>
      </c>
      <c r="U23" s="39">
        <f>Stat.!BU20+Stat.!BU57</f>
        <v>0</v>
      </c>
      <c r="W23" s="339">
        <v>17</v>
      </c>
      <c r="X23" s="426" t="str">
        <f t="shared" si="6"/>
        <v>Pokorný Václav</v>
      </c>
      <c r="Y23" s="428">
        <f t="shared" si="7"/>
        <v>102</v>
      </c>
      <c r="Z23" s="27">
        <f t="shared" si="8"/>
        <v>0</v>
      </c>
      <c r="AA23" s="428">
        <f t="shared" si="9"/>
        <v>0</v>
      </c>
      <c r="AB23" s="27">
        <f t="shared" si="10"/>
        <v>0</v>
      </c>
      <c r="AC23" s="35">
        <f t="shared" si="11"/>
        <v>2</v>
      </c>
      <c r="AD23" s="604">
        <f t="shared" si="12"/>
        <v>0</v>
      </c>
    </row>
    <row r="24" spans="1:30" x14ac:dyDescent="0.2">
      <c r="A24" s="339">
        <v>18</v>
      </c>
      <c r="B24" s="344" t="str">
        <f>Stat.!B21</f>
        <v>Švarc Petr</v>
      </c>
      <c r="C24" s="36">
        <f>Stat.!P21</f>
        <v>1016</v>
      </c>
      <c r="D24" s="36">
        <f>Stat.!AD21</f>
        <v>0</v>
      </c>
      <c r="E24" s="36">
        <f>Stat.!AR21</f>
        <v>2</v>
      </c>
      <c r="F24" s="36">
        <f>Stat.!BF21</f>
        <v>4</v>
      </c>
      <c r="G24" s="16">
        <f>Stat.!BT21</f>
        <v>2</v>
      </c>
      <c r="H24" s="35"/>
      <c r="I24" s="815">
        <f>Stat.!P58</f>
        <v>741</v>
      </c>
      <c r="J24" s="816">
        <f>Stat.!AD58</f>
        <v>24</v>
      </c>
      <c r="K24" s="815">
        <f>Stat.!AR58</f>
        <v>2</v>
      </c>
      <c r="L24" s="816">
        <f>Stat.!BF58</f>
        <v>4</v>
      </c>
      <c r="M24" s="815">
        <f>Stat.!BT58</f>
        <v>0</v>
      </c>
      <c r="N24" s="35"/>
      <c r="O24" s="285">
        <f t="shared" si="0"/>
        <v>1757</v>
      </c>
      <c r="P24" s="827">
        <f t="shared" si="1"/>
        <v>24</v>
      </c>
      <c r="Q24" s="285">
        <f t="shared" si="2"/>
        <v>4</v>
      </c>
      <c r="R24" s="827">
        <f t="shared" si="3"/>
        <v>8</v>
      </c>
      <c r="S24" s="829">
        <f t="shared" si="4"/>
        <v>2</v>
      </c>
      <c r="T24" s="285">
        <f t="shared" si="5"/>
        <v>12</v>
      </c>
      <c r="U24" s="39">
        <f>Stat.!BU21+Stat.!BU58</f>
        <v>0</v>
      </c>
      <c r="W24" s="339">
        <v>18</v>
      </c>
      <c r="X24" s="426" t="str">
        <f t="shared" si="6"/>
        <v>Švarc Petr</v>
      </c>
      <c r="Y24" s="428">
        <f t="shared" si="7"/>
        <v>741</v>
      </c>
      <c r="Z24" s="27">
        <f t="shared" si="8"/>
        <v>24</v>
      </c>
      <c r="AA24" s="428">
        <f t="shared" si="9"/>
        <v>2</v>
      </c>
      <c r="AB24" s="27">
        <f t="shared" si="10"/>
        <v>4</v>
      </c>
      <c r="AC24" s="35">
        <f t="shared" si="11"/>
        <v>2</v>
      </c>
      <c r="AD24" s="604">
        <f t="shared" si="12"/>
        <v>0</v>
      </c>
    </row>
    <row r="25" spans="1:30" x14ac:dyDescent="0.2">
      <c r="A25" s="339">
        <v>19</v>
      </c>
      <c r="B25" s="344" t="str">
        <f>Stat.!B22</f>
        <v>Urbánek Pavel</v>
      </c>
      <c r="C25" s="36">
        <f>Stat.!P22</f>
        <v>88</v>
      </c>
      <c r="D25" s="36">
        <f>Stat.!AD22</f>
        <v>34</v>
      </c>
      <c r="E25" s="36">
        <f>Stat.!AR22</f>
        <v>1</v>
      </c>
      <c r="F25" s="36">
        <f>Stat.!BF22</f>
        <v>0</v>
      </c>
      <c r="G25" s="16">
        <f>Stat.!BT22</f>
        <v>1</v>
      </c>
      <c r="H25" s="35"/>
      <c r="I25" s="815">
        <f>Stat.!P59</f>
        <v>270</v>
      </c>
      <c r="J25" s="816">
        <f>Stat.!AD59</f>
        <v>0</v>
      </c>
      <c r="K25" s="815">
        <f>Stat.!AR59</f>
        <v>0</v>
      </c>
      <c r="L25" s="816">
        <f>Stat.!BF59</f>
        <v>0</v>
      </c>
      <c r="M25" s="815">
        <f>Stat.!BT59</f>
        <v>1</v>
      </c>
      <c r="N25" s="35"/>
      <c r="O25" s="285">
        <f t="shared" si="0"/>
        <v>358</v>
      </c>
      <c r="P25" s="827">
        <f t="shared" si="1"/>
        <v>34</v>
      </c>
      <c r="Q25" s="285">
        <f t="shared" si="2"/>
        <v>1</v>
      </c>
      <c r="R25" s="827">
        <f t="shared" si="3"/>
        <v>0</v>
      </c>
      <c r="S25" s="829">
        <f t="shared" si="4"/>
        <v>2</v>
      </c>
      <c r="T25" s="285">
        <f t="shared" si="5"/>
        <v>1</v>
      </c>
      <c r="U25" s="39">
        <f>Stat.!BU22+Stat.!BU59</f>
        <v>0</v>
      </c>
      <c r="W25" s="339">
        <v>19</v>
      </c>
      <c r="X25" s="426" t="str">
        <f t="shared" si="6"/>
        <v>Urbánek Pavel</v>
      </c>
      <c r="Y25" s="428">
        <f t="shared" si="7"/>
        <v>270</v>
      </c>
      <c r="Z25" s="27">
        <f t="shared" si="8"/>
        <v>0</v>
      </c>
      <c r="AA25" s="428">
        <f t="shared" si="9"/>
        <v>0</v>
      </c>
      <c r="AB25" s="27">
        <f t="shared" si="10"/>
        <v>0</v>
      </c>
      <c r="AC25" s="35">
        <f t="shared" si="11"/>
        <v>2</v>
      </c>
      <c r="AD25" s="604">
        <f t="shared" si="12"/>
        <v>0</v>
      </c>
    </row>
    <row r="26" spans="1:30" x14ac:dyDescent="0.2">
      <c r="A26" s="339">
        <v>20</v>
      </c>
      <c r="B26" s="344" t="str">
        <f>Stat.!B23</f>
        <v>Zamazal Jindřich</v>
      </c>
      <c r="C26" s="36">
        <f>Stat.!P23</f>
        <v>996</v>
      </c>
      <c r="D26" s="36">
        <f>Stat.!AD23</f>
        <v>0</v>
      </c>
      <c r="E26" s="36">
        <f>Stat.!AR23</f>
        <v>0</v>
      </c>
      <c r="F26" s="36">
        <f>Stat.!BF23</f>
        <v>1</v>
      </c>
      <c r="G26" s="16">
        <f>Stat.!BT23</f>
        <v>2</v>
      </c>
      <c r="H26" s="35"/>
      <c r="I26" s="815">
        <f>Stat.!P60</f>
        <v>80</v>
      </c>
      <c r="J26" s="816">
        <f>Stat.!AD60</f>
        <v>0</v>
      </c>
      <c r="K26" s="815">
        <f>Stat.!AR60</f>
        <v>0</v>
      </c>
      <c r="L26" s="816">
        <f>Stat.!BF60</f>
        <v>0</v>
      </c>
      <c r="M26" s="815">
        <f>Stat.!BT60</f>
        <v>0</v>
      </c>
      <c r="N26" s="35"/>
      <c r="O26" s="285">
        <f t="shared" si="0"/>
        <v>1076</v>
      </c>
      <c r="P26" s="827">
        <f t="shared" si="1"/>
        <v>0</v>
      </c>
      <c r="Q26" s="285">
        <f t="shared" si="2"/>
        <v>0</v>
      </c>
      <c r="R26" s="827">
        <f t="shared" si="3"/>
        <v>1</v>
      </c>
      <c r="S26" s="829">
        <f t="shared" si="4"/>
        <v>2</v>
      </c>
      <c r="T26" s="285">
        <f t="shared" si="5"/>
        <v>1</v>
      </c>
      <c r="U26" s="39">
        <f>Stat.!BU23+Stat.!BU60</f>
        <v>0</v>
      </c>
      <c r="W26" s="339">
        <v>20</v>
      </c>
      <c r="X26" s="426" t="str">
        <f t="shared" si="6"/>
        <v>Zamazal Jindřich</v>
      </c>
      <c r="Y26" s="428">
        <f t="shared" si="7"/>
        <v>80</v>
      </c>
      <c r="Z26" s="27">
        <f t="shared" si="8"/>
        <v>0</v>
      </c>
      <c r="AA26" s="428">
        <f t="shared" si="9"/>
        <v>0</v>
      </c>
      <c r="AB26" s="27">
        <f t="shared" si="10"/>
        <v>0</v>
      </c>
      <c r="AC26" s="35">
        <f t="shared" si="11"/>
        <v>2</v>
      </c>
      <c r="AD26" s="604">
        <f t="shared" si="12"/>
        <v>0</v>
      </c>
    </row>
    <row r="27" spans="1:30" x14ac:dyDescent="0.2">
      <c r="A27" s="339">
        <v>21</v>
      </c>
      <c r="B27" s="344" t="str">
        <f>Stat.!B24</f>
        <v>Jahoda Martin</v>
      </c>
      <c r="C27" s="36">
        <f>Stat.!P24</f>
        <v>0</v>
      </c>
      <c r="D27" s="36">
        <f>Stat.!AD24</f>
        <v>0</v>
      </c>
      <c r="E27" s="36">
        <f>Stat.!AR24</f>
        <v>0</v>
      </c>
      <c r="F27" s="36">
        <f>Stat.!BF24</f>
        <v>0</v>
      </c>
      <c r="G27" s="16">
        <f>Stat.!BT24</f>
        <v>0</v>
      </c>
      <c r="H27" s="35"/>
      <c r="I27" s="815">
        <f>Stat.!P61</f>
        <v>0</v>
      </c>
      <c r="J27" s="816">
        <f>Stat.!AD61</f>
        <v>0</v>
      </c>
      <c r="K27" s="815">
        <f>Stat.!AR61</f>
        <v>0</v>
      </c>
      <c r="L27" s="816">
        <f>Stat.!BF61</f>
        <v>0</v>
      </c>
      <c r="M27" s="815">
        <f>Stat.!BT61</f>
        <v>0</v>
      </c>
      <c r="N27" s="35"/>
      <c r="O27" s="285">
        <f t="shared" si="0"/>
        <v>0</v>
      </c>
      <c r="P27" s="827">
        <f t="shared" si="1"/>
        <v>0</v>
      </c>
      <c r="Q27" s="285">
        <f t="shared" si="2"/>
        <v>0</v>
      </c>
      <c r="R27" s="827">
        <f t="shared" si="3"/>
        <v>0</v>
      </c>
      <c r="S27" s="829">
        <f t="shared" si="4"/>
        <v>0</v>
      </c>
      <c r="T27" s="285">
        <f t="shared" si="5"/>
        <v>0</v>
      </c>
      <c r="U27" s="39">
        <f>Stat.!BU24+Stat.!BU61</f>
        <v>0</v>
      </c>
      <c r="W27" s="339">
        <v>21</v>
      </c>
      <c r="X27" s="426" t="str">
        <f t="shared" si="6"/>
        <v>Jahoda Martin</v>
      </c>
      <c r="Y27" s="428">
        <f t="shared" si="7"/>
        <v>0</v>
      </c>
      <c r="Z27" s="27">
        <f t="shared" si="8"/>
        <v>0</v>
      </c>
      <c r="AA27" s="428">
        <f t="shared" si="9"/>
        <v>0</v>
      </c>
      <c r="AB27" s="27">
        <f t="shared" si="10"/>
        <v>0</v>
      </c>
      <c r="AC27" s="35">
        <f t="shared" si="11"/>
        <v>0</v>
      </c>
      <c r="AD27" s="604">
        <f t="shared" si="12"/>
        <v>0</v>
      </c>
    </row>
    <row r="28" spans="1:30" x14ac:dyDescent="0.2">
      <c r="A28" s="339">
        <v>22</v>
      </c>
      <c r="B28" s="344" t="str">
        <f>Stat.!B25</f>
        <v>Kapinus Radek</v>
      </c>
      <c r="C28" s="36">
        <f>Stat.!P25</f>
        <v>0</v>
      </c>
      <c r="D28" s="36">
        <f>Stat.!AD25</f>
        <v>0</v>
      </c>
      <c r="E28" s="36">
        <f>Stat.!AR25</f>
        <v>0</v>
      </c>
      <c r="F28" s="36">
        <f>Stat.!BF25</f>
        <v>0</v>
      </c>
      <c r="G28" s="16">
        <f>Stat.!BT25</f>
        <v>0</v>
      </c>
      <c r="H28" s="35"/>
      <c r="I28" s="815">
        <f>Stat.!P62</f>
        <v>0</v>
      </c>
      <c r="J28" s="816">
        <f>Stat.!AD62</f>
        <v>0</v>
      </c>
      <c r="K28" s="815">
        <f>Stat.!AR62</f>
        <v>0</v>
      </c>
      <c r="L28" s="816">
        <f>Stat.!BF62</f>
        <v>0</v>
      </c>
      <c r="M28" s="815">
        <f>Stat.!BT62</f>
        <v>0</v>
      </c>
      <c r="N28" s="34"/>
      <c r="O28" s="285">
        <f t="shared" si="0"/>
        <v>0</v>
      </c>
      <c r="P28" s="827">
        <f t="shared" si="1"/>
        <v>0</v>
      </c>
      <c r="Q28" s="285">
        <f t="shared" si="2"/>
        <v>0</v>
      </c>
      <c r="R28" s="827">
        <f t="shared" si="3"/>
        <v>0</v>
      </c>
      <c r="S28" s="829">
        <f t="shared" si="4"/>
        <v>0</v>
      </c>
      <c r="T28" s="285">
        <f t="shared" si="5"/>
        <v>0</v>
      </c>
      <c r="U28" s="39">
        <f>Stat.!BU25+Stat.!BU62</f>
        <v>0</v>
      </c>
      <c r="W28" s="339">
        <v>22</v>
      </c>
      <c r="X28" s="426" t="str">
        <f t="shared" si="6"/>
        <v>Kapinus Radek</v>
      </c>
      <c r="Y28" s="428">
        <f t="shared" si="7"/>
        <v>0</v>
      </c>
      <c r="Z28" s="27">
        <f t="shared" si="8"/>
        <v>0</v>
      </c>
      <c r="AA28" s="428">
        <f t="shared" si="9"/>
        <v>0</v>
      </c>
      <c r="AB28" s="27">
        <f t="shared" si="10"/>
        <v>0</v>
      </c>
      <c r="AC28" s="35">
        <f t="shared" si="11"/>
        <v>0</v>
      </c>
      <c r="AD28" s="604">
        <f t="shared" si="12"/>
        <v>0</v>
      </c>
    </row>
    <row r="29" spans="1:30" x14ac:dyDescent="0.2">
      <c r="A29" s="339">
        <v>23</v>
      </c>
      <c r="B29" s="344" t="str">
        <f>Stat.!B26</f>
        <v>Dolák Jan</v>
      </c>
      <c r="C29" s="36">
        <f>Stat.!P26</f>
        <v>0</v>
      </c>
      <c r="D29" s="36">
        <f>Stat.!AD26</f>
        <v>11</v>
      </c>
      <c r="E29" s="36">
        <f>Stat.!AR26</f>
        <v>0</v>
      </c>
      <c r="F29" s="36">
        <f>Stat.!BF26</f>
        <v>0</v>
      </c>
      <c r="G29" s="16">
        <f>Stat.!BT26</f>
        <v>0</v>
      </c>
      <c r="H29" s="35"/>
      <c r="I29" s="815">
        <f>Stat.!P63</f>
        <v>0</v>
      </c>
      <c r="J29" s="816">
        <f>Stat.!AD63</f>
        <v>53</v>
      </c>
      <c r="K29" s="815">
        <f>Stat.!AR63</f>
        <v>0</v>
      </c>
      <c r="L29" s="816">
        <f>Stat.!BF63</f>
        <v>1</v>
      </c>
      <c r="M29" s="815">
        <f>Stat.!BT63</f>
        <v>0</v>
      </c>
      <c r="N29" s="35"/>
      <c r="O29" s="285">
        <f t="shared" si="0"/>
        <v>0</v>
      </c>
      <c r="P29" s="827">
        <f t="shared" si="1"/>
        <v>64</v>
      </c>
      <c r="Q29" s="285">
        <f t="shared" si="2"/>
        <v>0</v>
      </c>
      <c r="R29" s="827">
        <f t="shared" si="3"/>
        <v>1</v>
      </c>
      <c r="S29" s="829">
        <f t="shared" si="4"/>
        <v>0</v>
      </c>
      <c r="T29" s="285">
        <f t="shared" si="5"/>
        <v>1</v>
      </c>
      <c r="U29" s="39">
        <f>Stat.!BU26+Stat.!BU63</f>
        <v>0</v>
      </c>
      <c r="W29" s="339">
        <v>23</v>
      </c>
      <c r="X29" s="426" t="str">
        <f t="shared" si="6"/>
        <v>Dolák Jan</v>
      </c>
      <c r="Y29" s="428">
        <f t="shared" si="7"/>
        <v>0</v>
      </c>
      <c r="Z29" s="27">
        <f t="shared" si="8"/>
        <v>53</v>
      </c>
      <c r="AA29" s="428">
        <f t="shared" si="9"/>
        <v>0</v>
      </c>
      <c r="AB29" s="27">
        <f t="shared" si="10"/>
        <v>1</v>
      </c>
      <c r="AC29" s="35">
        <f t="shared" si="11"/>
        <v>0</v>
      </c>
      <c r="AD29" s="604">
        <f t="shared" si="12"/>
        <v>0</v>
      </c>
    </row>
    <row r="30" spans="1:30" x14ac:dyDescent="0.2">
      <c r="A30" s="339">
        <v>24</v>
      </c>
      <c r="B30" s="344" t="str">
        <f>Stat.!B27</f>
        <v>Chvátal Jan</v>
      </c>
      <c r="C30" s="36">
        <f>Stat.!P27</f>
        <v>0</v>
      </c>
      <c r="D30" s="36">
        <f>Stat.!AD27</f>
        <v>68</v>
      </c>
      <c r="E30" s="36">
        <f>Stat.!AR27</f>
        <v>0</v>
      </c>
      <c r="F30" s="36">
        <f>Stat.!BF27</f>
        <v>0</v>
      </c>
      <c r="G30" s="16">
        <f>Stat.!BT27</f>
        <v>0</v>
      </c>
      <c r="H30" s="35"/>
      <c r="I30" s="815">
        <f>Stat.!P64</f>
        <v>509</v>
      </c>
      <c r="J30" s="816">
        <f>Stat.!AD64</f>
        <v>187</v>
      </c>
      <c r="K30" s="815">
        <f>Stat.!AR64</f>
        <v>0</v>
      </c>
      <c r="L30" s="816">
        <f>Stat.!BF64</f>
        <v>1</v>
      </c>
      <c r="M30" s="815">
        <f>Stat.!BT64</f>
        <v>2</v>
      </c>
      <c r="N30" s="35"/>
      <c r="O30" s="285">
        <f t="shared" si="0"/>
        <v>509</v>
      </c>
      <c r="P30" s="827">
        <f t="shared" si="1"/>
        <v>255</v>
      </c>
      <c r="Q30" s="285">
        <f t="shared" si="2"/>
        <v>0</v>
      </c>
      <c r="R30" s="827">
        <f t="shared" si="3"/>
        <v>1</v>
      </c>
      <c r="S30" s="829">
        <f t="shared" si="4"/>
        <v>2</v>
      </c>
      <c r="T30" s="285">
        <f t="shared" si="5"/>
        <v>1</v>
      </c>
      <c r="U30" s="39">
        <f>Stat.!BU27+Stat.!BU64</f>
        <v>0</v>
      </c>
      <c r="W30" s="339">
        <v>24</v>
      </c>
      <c r="X30" s="426" t="str">
        <f t="shared" si="6"/>
        <v>Chvátal Jan</v>
      </c>
      <c r="Y30" s="428">
        <f t="shared" si="7"/>
        <v>509</v>
      </c>
      <c r="Z30" s="27">
        <f t="shared" si="8"/>
        <v>187</v>
      </c>
      <c r="AA30" s="428">
        <f t="shared" si="9"/>
        <v>0</v>
      </c>
      <c r="AB30" s="27">
        <f t="shared" si="10"/>
        <v>1</v>
      </c>
      <c r="AC30" s="35">
        <f t="shared" si="11"/>
        <v>2</v>
      </c>
      <c r="AD30" s="604">
        <f t="shared" si="12"/>
        <v>0</v>
      </c>
    </row>
    <row r="31" spans="1:30" x14ac:dyDescent="0.2">
      <c r="A31" s="339">
        <v>25</v>
      </c>
      <c r="B31" s="344" t="str">
        <f>Stat.!B28</f>
        <v>Plachý Karel</v>
      </c>
      <c r="C31" s="36">
        <f>Stat.!P28</f>
        <v>0</v>
      </c>
      <c r="D31" s="36">
        <f>Stat.!AD28</f>
        <v>13</v>
      </c>
      <c r="E31" s="36">
        <f>Stat.!AR28</f>
        <v>0</v>
      </c>
      <c r="F31" s="36">
        <f>Stat.!BF28</f>
        <v>0</v>
      </c>
      <c r="G31" s="16">
        <f>Stat.!BT28</f>
        <v>0</v>
      </c>
      <c r="H31" s="35"/>
      <c r="I31" s="815">
        <f>Stat.!P65</f>
        <v>0</v>
      </c>
      <c r="J31" s="816">
        <f>Stat.!AD65</f>
        <v>17</v>
      </c>
      <c r="K31" s="815">
        <f>Stat.!AR65</f>
        <v>0</v>
      </c>
      <c r="L31" s="816">
        <f>Stat.!BF65</f>
        <v>0</v>
      </c>
      <c r="M31" s="815">
        <f>Stat.!BT65</f>
        <v>0</v>
      </c>
      <c r="N31" s="35"/>
      <c r="O31" s="285">
        <f t="shared" si="0"/>
        <v>0</v>
      </c>
      <c r="P31" s="827">
        <f t="shared" si="1"/>
        <v>30</v>
      </c>
      <c r="Q31" s="285">
        <f t="shared" si="2"/>
        <v>0</v>
      </c>
      <c r="R31" s="827">
        <f t="shared" si="3"/>
        <v>0</v>
      </c>
      <c r="S31" s="829">
        <f t="shared" si="4"/>
        <v>0</v>
      </c>
      <c r="T31" s="285">
        <f t="shared" si="5"/>
        <v>0</v>
      </c>
      <c r="U31" s="39">
        <f>Stat.!BU28+Stat.!BU65</f>
        <v>0</v>
      </c>
      <c r="W31" s="339">
        <v>25</v>
      </c>
      <c r="X31" s="426" t="str">
        <f t="shared" si="6"/>
        <v>Plachý Karel</v>
      </c>
      <c r="Y31" s="428">
        <f t="shared" si="7"/>
        <v>0</v>
      </c>
      <c r="Z31" s="27">
        <f t="shared" si="8"/>
        <v>17</v>
      </c>
      <c r="AA31" s="428">
        <f t="shared" si="9"/>
        <v>0</v>
      </c>
      <c r="AB31" s="27">
        <f t="shared" si="10"/>
        <v>0</v>
      </c>
      <c r="AC31" s="35">
        <f t="shared" si="11"/>
        <v>0</v>
      </c>
      <c r="AD31" s="604">
        <f t="shared" si="12"/>
        <v>0</v>
      </c>
    </row>
    <row r="32" spans="1:30" x14ac:dyDescent="0.2">
      <c r="A32" s="339">
        <v>26</v>
      </c>
      <c r="B32" s="344" t="str">
        <f>Stat.!B29</f>
        <v>Janák Pavel</v>
      </c>
      <c r="C32" s="36">
        <f>Stat.!P29</f>
        <v>270</v>
      </c>
      <c r="D32" s="36">
        <f>Stat.!AD29</f>
        <v>0</v>
      </c>
      <c r="E32" s="36">
        <f>Stat.!AR29</f>
        <v>0</v>
      </c>
      <c r="F32" s="36">
        <f>Stat.!BF29</f>
        <v>0</v>
      </c>
      <c r="G32" s="16">
        <f>Stat.!BT29</f>
        <v>0</v>
      </c>
      <c r="H32" s="35"/>
      <c r="I32" s="815">
        <f>Stat.!P66</f>
        <v>90</v>
      </c>
      <c r="J32" s="816">
        <f>Stat.!AD66</f>
        <v>0</v>
      </c>
      <c r="K32" s="815">
        <f>Stat.!AR66</f>
        <v>0</v>
      </c>
      <c r="L32" s="816">
        <f>Stat.!BF66</f>
        <v>0</v>
      </c>
      <c r="M32" s="815">
        <f>Stat.!BT66</f>
        <v>0</v>
      </c>
      <c r="N32" s="35"/>
      <c r="O32" s="285">
        <f t="shared" si="0"/>
        <v>360</v>
      </c>
      <c r="P32" s="827">
        <f t="shared" si="1"/>
        <v>0</v>
      </c>
      <c r="Q32" s="285">
        <f t="shared" si="2"/>
        <v>0</v>
      </c>
      <c r="R32" s="827">
        <f t="shared" si="3"/>
        <v>0</v>
      </c>
      <c r="S32" s="829">
        <f t="shared" si="4"/>
        <v>0</v>
      </c>
      <c r="T32" s="285">
        <f t="shared" si="5"/>
        <v>0</v>
      </c>
      <c r="U32" s="39">
        <f>Stat.!BU29+Stat.!BU66</f>
        <v>0</v>
      </c>
      <c r="W32" s="339">
        <v>26</v>
      </c>
      <c r="X32" s="426" t="str">
        <f t="shared" si="6"/>
        <v>Janák Pavel</v>
      </c>
      <c r="Y32" s="428">
        <f t="shared" si="7"/>
        <v>90</v>
      </c>
      <c r="Z32" s="27">
        <f t="shared" si="8"/>
        <v>0</v>
      </c>
      <c r="AA32" s="428">
        <f t="shared" si="9"/>
        <v>0</v>
      </c>
      <c r="AB32" s="27">
        <f t="shared" si="10"/>
        <v>0</v>
      </c>
      <c r="AC32" s="35">
        <f t="shared" si="11"/>
        <v>0</v>
      </c>
      <c r="AD32" s="604">
        <f t="shared" si="12"/>
        <v>0</v>
      </c>
    </row>
    <row r="33" spans="1:30" x14ac:dyDescent="0.2">
      <c r="A33" s="339">
        <v>27</v>
      </c>
      <c r="B33" s="344" t="str">
        <f>Stat.!B30</f>
        <v>Sevelda Roman</v>
      </c>
      <c r="C33" s="36">
        <f>Stat.!P30</f>
        <v>86</v>
      </c>
      <c r="D33" s="36">
        <f>Stat.!AD30</f>
        <v>0</v>
      </c>
      <c r="E33" s="36">
        <f>Stat.!AR30</f>
        <v>1</v>
      </c>
      <c r="F33" s="36">
        <f>Stat.!BF30</f>
        <v>0</v>
      </c>
      <c r="G33" s="16">
        <f>Stat.!BT30</f>
        <v>0</v>
      </c>
      <c r="H33" s="35"/>
      <c r="I33" s="815">
        <f>Stat.!P67</f>
        <v>255</v>
      </c>
      <c r="J33" s="816">
        <f>Stat.!AD67</f>
        <v>0</v>
      </c>
      <c r="K33" s="815">
        <f>Stat.!AR67</f>
        <v>1</v>
      </c>
      <c r="L33" s="816">
        <f>Stat.!BF67</f>
        <v>0</v>
      </c>
      <c r="M33" s="815">
        <f>Stat.!BT67</f>
        <v>0</v>
      </c>
      <c r="N33" s="35"/>
      <c r="O33" s="285">
        <f t="shared" ref="O33:O39" si="13">C33+I33</f>
        <v>341</v>
      </c>
      <c r="P33" s="827">
        <f t="shared" ref="P33:P39" si="14">D33+J33</f>
        <v>0</v>
      </c>
      <c r="Q33" s="285">
        <f t="shared" ref="Q33:Q39" si="15">E33+K33</f>
        <v>2</v>
      </c>
      <c r="R33" s="827">
        <f t="shared" ref="R33:R39" si="16">F33+L33</f>
        <v>0</v>
      </c>
      <c r="S33" s="829">
        <f t="shared" ref="S33:S39" si="17">G33+M33</f>
        <v>0</v>
      </c>
      <c r="T33" s="285">
        <f t="shared" ref="T33:T39" si="18">Q33+R33</f>
        <v>2</v>
      </c>
      <c r="U33" s="39">
        <f>Stat.!BU30+Stat.!BU67</f>
        <v>0</v>
      </c>
      <c r="W33" s="339">
        <v>27</v>
      </c>
      <c r="X33" s="426" t="str">
        <f t="shared" si="6"/>
        <v>Sevelda Roman</v>
      </c>
      <c r="Y33" s="428">
        <f t="shared" si="7"/>
        <v>255</v>
      </c>
      <c r="Z33" s="27">
        <f t="shared" si="8"/>
        <v>0</v>
      </c>
      <c r="AA33" s="428">
        <f t="shared" si="9"/>
        <v>1</v>
      </c>
      <c r="AB33" s="27">
        <f t="shared" si="10"/>
        <v>0</v>
      </c>
      <c r="AC33" s="35">
        <f t="shared" si="11"/>
        <v>0</v>
      </c>
      <c r="AD33" s="604">
        <f t="shared" si="12"/>
        <v>0</v>
      </c>
    </row>
    <row r="34" spans="1:30" x14ac:dyDescent="0.2">
      <c r="A34" s="339">
        <v>28</v>
      </c>
      <c r="B34" s="344" t="str">
        <f>Stat.!B31</f>
        <v>Točík Daniel</v>
      </c>
      <c r="C34" s="36">
        <f>Stat.!P31</f>
        <v>0</v>
      </c>
      <c r="D34" s="36">
        <f>Stat.!AD31</f>
        <v>0</v>
      </c>
      <c r="E34" s="36">
        <f>Stat.!AR31</f>
        <v>0</v>
      </c>
      <c r="F34" s="36">
        <f>Stat.!BF31</f>
        <v>0</v>
      </c>
      <c r="G34" s="16">
        <f>Stat.!BT31</f>
        <v>0</v>
      </c>
      <c r="H34" s="35"/>
      <c r="I34" s="815">
        <f>Stat.!P68</f>
        <v>314</v>
      </c>
      <c r="J34" s="816">
        <f>Stat.!AD68</f>
        <v>0</v>
      </c>
      <c r="K34" s="815">
        <f>Stat.!AR68</f>
        <v>1</v>
      </c>
      <c r="L34" s="816">
        <f>Stat.!BF68</f>
        <v>3</v>
      </c>
      <c r="M34" s="815">
        <f>Stat.!BT68</f>
        <v>0</v>
      </c>
      <c r="N34" s="35"/>
      <c r="O34" s="285">
        <f t="shared" si="13"/>
        <v>314</v>
      </c>
      <c r="P34" s="827">
        <f t="shared" si="14"/>
        <v>0</v>
      </c>
      <c r="Q34" s="285">
        <f t="shared" si="15"/>
        <v>1</v>
      </c>
      <c r="R34" s="827">
        <f t="shared" si="16"/>
        <v>3</v>
      </c>
      <c r="S34" s="829">
        <f t="shared" si="17"/>
        <v>0</v>
      </c>
      <c r="T34" s="285">
        <f t="shared" si="18"/>
        <v>4</v>
      </c>
      <c r="U34" s="39">
        <f>Stat.!BU31+Stat.!BU68</f>
        <v>0</v>
      </c>
      <c r="W34" s="339">
        <v>28</v>
      </c>
      <c r="X34" s="426" t="str">
        <f t="shared" si="6"/>
        <v>Točík Daniel</v>
      </c>
      <c r="Y34" s="428">
        <f t="shared" si="7"/>
        <v>314</v>
      </c>
      <c r="Z34" s="27">
        <f t="shared" si="8"/>
        <v>0</v>
      </c>
      <c r="AA34" s="428">
        <f t="shared" si="9"/>
        <v>1</v>
      </c>
      <c r="AB34" s="27">
        <f t="shared" si="10"/>
        <v>3</v>
      </c>
      <c r="AC34" s="35">
        <f t="shared" si="11"/>
        <v>0</v>
      </c>
      <c r="AD34" s="604">
        <f t="shared" si="12"/>
        <v>0</v>
      </c>
    </row>
    <row r="35" spans="1:30" x14ac:dyDescent="0.2">
      <c r="A35" s="339">
        <v>29</v>
      </c>
      <c r="B35" s="344" t="str">
        <f>Stat.!B32</f>
        <v>Piler Tomáš</v>
      </c>
      <c r="C35" s="36">
        <f>Stat.!P32</f>
        <v>0</v>
      </c>
      <c r="D35" s="36">
        <f>Stat.!AD32</f>
        <v>0</v>
      </c>
      <c r="E35" s="36">
        <f>Stat.!AR32</f>
        <v>0</v>
      </c>
      <c r="F35" s="36">
        <f>Stat.!BF32</f>
        <v>0</v>
      </c>
      <c r="G35" s="16">
        <f>Stat.!BT32</f>
        <v>0</v>
      </c>
      <c r="H35" s="35"/>
      <c r="I35" s="815">
        <f>Stat.!P69</f>
        <v>180</v>
      </c>
      <c r="J35" s="816">
        <f>Stat.!AD69</f>
        <v>0</v>
      </c>
      <c r="K35" s="815">
        <f>Stat.!AR69</f>
        <v>1</v>
      </c>
      <c r="L35" s="816">
        <f>Stat.!BF69</f>
        <v>0</v>
      </c>
      <c r="M35" s="815">
        <f>Stat.!BT69</f>
        <v>0</v>
      </c>
      <c r="N35" s="35"/>
      <c r="O35" s="285">
        <f t="shared" si="13"/>
        <v>180</v>
      </c>
      <c r="P35" s="827">
        <f t="shared" si="14"/>
        <v>0</v>
      </c>
      <c r="Q35" s="285">
        <f t="shared" si="15"/>
        <v>1</v>
      </c>
      <c r="R35" s="827">
        <f t="shared" si="16"/>
        <v>0</v>
      </c>
      <c r="S35" s="829">
        <f t="shared" si="17"/>
        <v>0</v>
      </c>
      <c r="T35" s="285">
        <f t="shared" si="18"/>
        <v>1</v>
      </c>
      <c r="U35" s="39">
        <f>Stat.!BU32+Stat.!BU69</f>
        <v>0</v>
      </c>
      <c r="W35" s="339">
        <v>29</v>
      </c>
      <c r="X35" s="426" t="str">
        <f t="shared" si="6"/>
        <v>Piler Tomáš</v>
      </c>
      <c r="Y35" s="428">
        <f t="shared" si="7"/>
        <v>180</v>
      </c>
      <c r="Z35" s="27">
        <f t="shared" si="8"/>
        <v>0</v>
      </c>
      <c r="AA35" s="428">
        <f t="shared" si="9"/>
        <v>1</v>
      </c>
      <c r="AB35" s="27">
        <f t="shared" si="10"/>
        <v>0</v>
      </c>
      <c r="AC35" s="35">
        <f t="shared" si="11"/>
        <v>0</v>
      </c>
      <c r="AD35" s="604">
        <f t="shared" si="12"/>
        <v>0</v>
      </c>
    </row>
    <row r="36" spans="1:30" x14ac:dyDescent="0.2">
      <c r="A36" s="339">
        <v>30</v>
      </c>
      <c r="B36" s="344" t="str">
        <f>Stat.!B33</f>
        <v>Březina Martin</v>
      </c>
      <c r="C36" s="36">
        <f>Stat.!P33</f>
        <v>0</v>
      </c>
      <c r="D36" s="36">
        <f>Stat.!AD33</f>
        <v>0</v>
      </c>
      <c r="E36" s="36">
        <f>Stat.!AR33</f>
        <v>0</v>
      </c>
      <c r="F36" s="36">
        <f>Stat.!BF33</f>
        <v>0</v>
      </c>
      <c r="G36" s="16">
        <f>Stat.!BT33</f>
        <v>0</v>
      </c>
      <c r="H36" s="35"/>
      <c r="I36" s="815">
        <f>Stat.!P70</f>
        <v>137</v>
      </c>
      <c r="J36" s="816">
        <f>Stat.!AD70</f>
        <v>0</v>
      </c>
      <c r="K36" s="815">
        <f>Stat.!AR70</f>
        <v>2</v>
      </c>
      <c r="L36" s="816">
        <f>Stat.!BF70</f>
        <v>0</v>
      </c>
      <c r="M36" s="815">
        <f>Stat.!BT70</f>
        <v>0</v>
      </c>
      <c r="N36" s="35"/>
      <c r="O36" s="285">
        <f t="shared" si="13"/>
        <v>137</v>
      </c>
      <c r="P36" s="827">
        <f t="shared" si="14"/>
        <v>0</v>
      </c>
      <c r="Q36" s="285">
        <f t="shared" si="15"/>
        <v>2</v>
      </c>
      <c r="R36" s="827">
        <f t="shared" si="16"/>
        <v>0</v>
      </c>
      <c r="S36" s="829">
        <f t="shared" si="17"/>
        <v>0</v>
      </c>
      <c r="T36" s="285">
        <f t="shared" si="18"/>
        <v>2</v>
      </c>
      <c r="U36" s="39">
        <f>Stat.!BU33+Stat.!BU70</f>
        <v>0</v>
      </c>
      <c r="W36" s="339">
        <v>30</v>
      </c>
      <c r="X36" s="426" t="str">
        <f t="shared" si="6"/>
        <v>Březina Martin</v>
      </c>
      <c r="Y36" s="428">
        <f t="shared" si="7"/>
        <v>137</v>
      </c>
      <c r="Z36" s="27">
        <f t="shared" si="8"/>
        <v>0</v>
      </c>
      <c r="AA36" s="428">
        <f t="shared" si="9"/>
        <v>2</v>
      </c>
      <c r="AB36" s="27">
        <f t="shared" si="10"/>
        <v>0</v>
      </c>
      <c r="AC36" s="35">
        <f t="shared" si="11"/>
        <v>0</v>
      </c>
      <c r="AD36" s="604">
        <f t="shared" si="12"/>
        <v>0</v>
      </c>
    </row>
    <row r="37" spans="1:30" x14ac:dyDescent="0.2">
      <c r="A37" s="339">
        <v>31</v>
      </c>
      <c r="B37" s="344" t="str">
        <f>Stat.!B34</f>
        <v>Choloděnko Marian</v>
      </c>
      <c r="C37" s="36">
        <f>Stat.!P34</f>
        <v>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0</v>
      </c>
      <c r="H37" s="35"/>
      <c r="I37" s="815">
        <f>Stat.!P71</f>
        <v>0</v>
      </c>
      <c r="J37" s="816">
        <f>Stat.!AD71</f>
        <v>7</v>
      </c>
      <c r="K37" s="815">
        <f>Stat.!AR71</f>
        <v>0</v>
      </c>
      <c r="L37" s="816">
        <f>Stat.!BF71</f>
        <v>0</v>
      </c>
      <c r="M37" s="815">
        <f>Stat.!BT71</f>
        <v>0</v>
      </c>
      <c r="N37" s="35"/>
      <c r="O37" s="285">
        <f t="shared" si="13"/>
        <v>0</v>
      </c>
      <c r="P37" s="827">
        <f t="shared" si="14"/>
        <v>7</v>
      </c>
      <c r="Q37" s="285">
        <f t="shared" si="15"/>
        <v>0</v>
      </c>
      <c r="R37" s="827">
        <f t="shared" si="16"/>
        <v>0</v>
      </c>
      <c r="S37" s="829">
        <f t="shared" si="17"/>
        <v>0</v>
      </c>
      <c r="T37" s="285">
        <f t="shared" si="18"/>
        <v>0</v>
      </c>
      <c r="U37" s="39">
        <f>Stat.!BU34+Stat.!BU71</f>
        <v>0</v>
      </c>
      <c r="W37" s="339">
        <v>31</v>
      </c>
      <c r="X37" s="426" t="str">
        <f t="shared" si="6"/>
        <v>Choloděnko Marian</v>
      </c>
      <c r="Y37" s="428">
        <f t="shared" si="7"/>
        <v>0</v>
      </c>
      <c r="Z37" s="27">
        <f t="shared" si="8"/>
        <v>7</v>
      </c>
      <c r="AA37" s="428">
        <f t="shared" si="9"/>
        <v>0</v>
      </c>
      <c r="AB37" s="27">
        <f t="shared" si="10"/>
        <v>0</v>
      </c>
      <c r="AC37" s="35">
        <f t="shared" si="11"/>
        <v>0</v>
      </c>
      <c r="AD37" s="604">
        <f t="shared" si="12"/>
        <v>0</v>
      </c>
    </row>
    <row r="38" spans="1:30" x14ac:dyDescent="0.2">
      <c r="A38" s="340">
        <v>32</v>
      </c>
      <c r="B38" s="344" t="str">
        <f>Stat.!B35</f>
        <v>Nedoma Václav</v>
      </c>
      <c r="C38" s="36">
        <f>Stat.!P35</f>
        <v>0</v>
      </c>
      <c r="D38" s="36">
        <f>Stat.!AD35</f>
        <v>0</v>
      </c>
      <c r="E38" s="36">
        <f>Stat.!AR35</f>
        <v>0</v>
      </c>
      <c r="F38" s="36">
        <f>Stat.!BF35</f>
        <v>0</v>
      </c>
      <c r="G38" s="16">
        <f>Stat.!BT35</f>
        <v>0</v>
      </c>
      <c r="H38" s="35"/>
      <c r="I38" s="815">
        <f>Stat.!P72</f>
        <v>90</v>
      </c>
      <c r="J38" s="816">
        <f>Stat.!AD72</f>
        <v>0</v>
      </c>
      <c r="K38" s="815">
        <f>Stat.!AR72</f>
        <v>0</v>
      </c>
      <c r="L38" s="816">
        <f>Stat.!BF72</f>
        <v>0</v>
      </c>
      <c r="M38" s="815">
        <f>Stat.!BT72</f>
        <v>0</v>
      </c>
      <c r="N38" s="35"/>
      <c r="O38" s="285">
        <f t="shared" si="13"/>
        <v>90</v>
      </c>
      <c r="P38" s="827">
        <f t="shared" si="14"/>
        <v>0</v>
      </c>
      <c r="Q38" s="285">
        <f t="shared" si="15"/>
        <v>0</v>
      </c>
      <c r="R38" s="827">
        <f t="shared" si="16"/>
        <v>0</v>
      </c>
      <c r="S38" s="829">
        <f t="shared" si="17"/>
        <v>0</v>
      </c>
      <c r="T38" s="285">
        <f t="shared" si="18"/>
        <v>0</v>
      </c>
      <c r="U38" s="39">
        <f>Stat.!BU35+Stat.!BU72</f>
        <v>0</v>
      </c>
      <c r="W38" s="340">
        <v>32</v>
      </c>
      <c r="X38" s="426" t="str">
        <f t="shared" si="6"/>
        <v>Nedoma Václav</v>
      </c>
      <c r="Y38" s="428">
        <f>Stat.!AF72</f>
        <v>0</v>
      </c>
      <c r="Z38" s="27">
        <f>Stat.!AT72</f>
        <v>0</v>
      </c>
      <c r="AA38" s="428">
        <f>Stat.!BH72</f>
        <v>0</v>
      </c>
      <c r="AB38" s="27">
        <f>Stat.!BV72</f>
        <v>0</v>
      </c>
      <c r="AC38" s="35">
        <f t="shared" si="11"/>
        <v>0</v>
      </c>
      <c r="AD38" s="604">
        <f t="shared" si="12"/>
        <v>0</v>
      </c>
    </row>
    <row r="39" spans="1:30" x14ac:dyDescent="0.2">
      <c r="A39" s="341">
        <v>33</v>
      </c>
      <c r="B39" s="344" t="str">
        <f>Stat.!B36</f>
        <v>Šťastný Martin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815">
        <f>Stat.!P73</f>
        <v>90</v>
      </c>
      <c r="J39" s="816">
        <f>Stat.!AD73</f>
        <v>0</v>
      </c>
      <c r="K39" s="815">
        <f>Stat.!AR73</f>
        <v>0</v>
      </c>
      <c r="L39" s="816">
        <f>Stat.!BF73</f>
        <v>1</v>
      </c>
      <c r="M39" s="815">
        <f>Stat.!BT73</f>
        <v>0</v>
      </c>
      <c r="N39" s="35"/>
      <c r="O39" s="285">
        <f t="shared" si="13"/>
        <v>90</v>
      </c>
      <c r="P39" s="827">
        <f t="shared" si="14"/>
        <v>0</v>
      </c>
      <c r="Q39" s="285">
        <f t="shared" si="15"/>
        <v>0</v>
      </c>
      <c r="R39" s="827">
        <f t="shared" si="16"/>
        <v>1</v>
      </c>
      <c r="S39" s="829">
        <f t="shared" si="17"/>
        <v>0</v>
      </c>
      <c r="T39" s="285">
        <f t="shared" si="18"/>
        <v>1</v>
      </c>
      <c r="U39" s="39">
        <f>Stat.!BU36+Stat.!BU73</f>
        <v>0</v>
      </c>
      <c r="W39" s="341">
        <v>33</v>
      </c>
      <c r="X39" s="426" t="str">
        <f t="shared" si="6"/>
        <v>Šťastný Martin</v>
      </c>
      <c r="Y39" s="423">
        <f>Stat.!AF73</f>
        <v>0</v>
      </c>
      <c r="Z39" s="424">
        <f>Stat.!AT73</f>
        <v>0</v>
      </c>
      <c r="AA39" s="423">
        <f>Stat.!BH73</f>
        <v>0</v>
      </c>
      <c r="AB39" s="424">
        <f>Stat.!BV73</f>
        <v>0</v>
      </c>
      <c r="AC39" s="35">
        <f t="shared" si="11"/>
        <v>0</v>
      </c>
      <c r="AD39" s="604">
        <f t="shared" si="12"/>
        <v>0</v>
      </c>
    </row>
    <row r="40" spans="1:30" x14ac:dyDescent="0.2">
      <c r="A40" s="67"/>
      <c r="B40" s="63" t="s">
        <v>23</v>
      </c>
      <c r="C40" s="342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19">SUM(F7:F39)</f>
        <v>20</v>
      </c>
      <c r="G40" s="64">
        <f t="shared" si="19"/>
        <v>26</v>
      </c>
      <c r="H40" s="64">
        <f t="shared" si="19"/>
        <v>0</v>
      </c>
      <c r="I40" s="817">
        <f t="shared" si="19"/>
        <v>12298</v>
      </c>
      <c r="J40" s="817">
        <f t="shared" si="19"/>
        <v>572</v>
      </c>
      <c r="K40" s="817">
        <f t="shared" si="19"/>
        <v>29</v>
      </c>
      <c r="L40" s="817">
        <f t="shared" si="19"/>
        <v>33</v>
      </c>
      <c r="M40" s="817">
        <f t="shared" si="19"/>
        <v>17</v>
      </c>
      <c r="N40" s="64"/>
      <c r="O40" s="830">
        <f t="shared" si="0"/>
        <v>24382</v>
      </c>
      <c r="P40" s="830">
        <f t="shared" si="1"/>
        <v>1334</v>
      </c>
      <c r="Q40" s="830">
        <f t="shared" si="2"/>
        <v>54</v>
      </c>
      <c r="R40" s="830">
        <f t="shared" si="3"/>
        <v>53</v>
      </c>
      <c r="S40" s="830">
        <f t="shared" si="4"/>
        <v>43</v>
      </c>
      <c r="T40" s="830">
        <f t="shared" si="5"/>
        <v>107</v>
      </c>
      <c r="U40" s="85">
        <f>SUM(U7:U39)</f>
        <v>2</v>
      </c>
      <c r="W40" s="67"/>
      <c r="X40" s="427" t="s">
        <v>23</v>
      </c>
      <c r="Y40" s="429">
        <f t="shared" ref="Y40:AD40" si="20">SUM(Y7:Y39)</f>
        <v>12118</v>
      </c>
      <c r="Z40" s="430">
        <f t="shared" si="20"/>
        <v>572</v>
      </c>
      <c r="AA40" s="429">
        <f t="shared" si="20"/>
        <v>29</v>
      </c>
      <c r="AB40" s="430">
        <f t="shared" si="20"/>
        <v>32</v>
      </c>
      <c r="AC40" s="64">
        <f t="shared" si="20"/>
        <v>41</v>
      </c>
      <c r="AD40" s="64">
        <f t="shared" si="20"/>
        <v>2</v>
      </c>
    </row>
    <row r="41" spans="1:30" x14ac:dyDescent="0.2">
      <c r="A41" s="69"/>
      <c r="B41" s="70" t="s">
        <v>6</v>
      </c>
      <c r="C41" s="70"/>
      <c r="D41" s="71">
        <v>13</v>
      </c>
      <c r="E41" s="70"/>
      <c r="F41" s="70"/>
      <c r="G41" s="70"/>
      <c r="H41" s="70"/>
      <c r="I41" s="818"/>
      <c r="J41" s="822">
        <v>9</v>
      </c>
      <c r="K41" s="818"/>
      <c r="L41" s="818"/>
      <c r="M41" s="818"/>
      <c r="N41" s="70"/>
      <c r="O41" s="831"/>
      <c r="P41" s="832">
        <f>D41+J41</f>
        <v>22</v>
      </c>
      <c r="Q41" s="831"/>
      <c r="R41" s="831"/>
      <c r="S41" s="831"/>
      <c r="T41" s="831"/>
      <c r="U41" s="70"/>
      <c r="W41" s="69"/>
      <c r="X41" s="70" t="s">
        <v>6</v>
      </c>
      <c r="Y41" s="70"/>
      <c r="Z41" s="71">
        <f>J41</f>
        <v>9</v>
      </c>
      <c r="AA41" s="70"/>
      <c r="AB41" s="70"/>
      <c r="AC41" s="70"/>
      <c r="AD41" s="70"/>
    </row>
    <row r="42" spans="1:30" s="30" customFormat="1" ht="11.25" x14ac:dyDescent="0.2">
      <c r="I42" s="819"/>
      <c r="J42" s="819"/>
      <c r="K42" s="819"/>
      <c r="L42" s="819"/>
      <c r="M42" s="819"/>
    </row>
    <row r="43" spans="1:30" s="100" customFormat="1" ht="11.25" x14ac:dyDescent="0.2">
      <c r="B43" s="100" t="s">
        <v>1075</v>
      </c>
      <c r="C43" s="100" t="s">
        <v>1074</v>
      </c>
      <c r="I43" s="820" t="s">
        <v>198</v>
      </c>
      <c r="J43" s="820"/>
      <c r="K43" s="820"/>
      <c r="L43" s="820"/>
      <c r="M43" s="820"/>
      <c r="O43" s="100" t="s">
        <v>1074</v>
      </c>
      <c r="X43" s="100" t="s">
        <v>86</v>
      </c>
      <c r="Y43" s="100" t="str">
        <f>I43</f>
        <v>Havlík Roman</v>
      </c>
    </row>
    <row r="44" spans="1:30" s="30" customFormat="1" ht="11.25" x14ac:dyDescent="0.2">
      <c r="I44" s="819"/>
      <c r="J44" s="819"/>
      <c r="K44" s="819"/>
      <c r="L44" s="819"/>
      <c r="M44" s="819"/>
      <c r="O44" s="820" t="str">
        <f>I43</f>
        <v>Havlík Roman</v>
      </c>
      <c r="P44" s="819"/>
      <c r="Q44" s="819"/>
      <c r="Y44" s="819"/>
      <c r="Z44" s="819"/>
    </row>
    <row r="45" spans="1:30" s="30" customFormat="1" ht="11.25" x14ac:dyDescent="0.2">
      <c r="B45" s="124"/>
      <c r="C45" s="124"/>
      <c r="D45" s="124"/>
      <c r="E45" s="124"/>
      <c r="F45" s="124"/>
      <c r="G45" s="124"/>
      <c r="I45" s="819"/>
      <c r="J45" s="819"/>
      <c r="K45" s="819"/>
      <c r="L45" s="819"/>
      <c r="M45" s="819"/>
    </row>
    <row r="46" spans="1:30" s="30" customFormat="1" ht="11.25" x14ac:dyDescent="0.2">
      <c r="B46" s="124"/>
      <c r="C46" s="124"/>
      <c r="D46" s="124"/>
      <c r="E46" s="124"/>
      <c r="F46" s="124"/>
      <c r="G46" s="124"/>
      <c r="I46" s="819"/>
      <c r="J46" s="819"/>
      <c r="K46" s="819"/>
      <c r="L46" s="819"/>
      <c r="M46" s="819"/>
    </row>
    <row r="47" spans="1:30" s="30" customFormat="1" ht="11.25" x14ac:dyDescent="0.2">
      <c r="I47" s="819"/>
      <c r="J47" s="819"/>
      <c r="K47" s="819"/>
      <c r="L47" s="819"/>
      <c r="M47" s="819"/>
    </row>
    <row r="48" spans="1:30" s="30" customFormat="1" ht="11.25" x14ac:dyDescent="0.2">
      <c r="I48" s="819"/>
      <c r="J48" s="819"/>
      <c r="K48" s="819"/>
      <c r="L48" s="819"/>
      <c r="M48" s="819"/>
    </row>
    <row r="49" spans="9:13" s="30" customFormat="1" ht="11.25" x14ac:dyDescent="0.2">
      <c r="I49" s="819"/>
      <c r="J49" s="819"/>
      <c r="K49" s="819"/>
      <c r="L49" s="819"/>
      <c r="M49" s="819"/>
    </row>
    <row r="50" spans="9:13" s="30" customFormat="1" ht="11.25" x14ac:dyDescent="0.2">
      <c r="I50" s="819"/>
      <c r="J50" s="819"/>
      <c r="K50" s="819"/>
      <c r="L50" s="819"/>
      <c r="M50" s="819"/>
    </row>
    <row r="51" spans="9:13" s="30" customFormat="1" ht="11.25" x14ac:dyDescent="0.2">
      <c r="I51" s="819"/>
      <c r="J51" s="819"/>
      <c r="K51" s="819"/>
      <c r="L51" s="819"/>
      <c r="M51" s="819"/>
    </row>
    <row r="52" spans="9:13" s="30" customFormat="1" ht="11.25" x14ac:dyDescent="0.2">
      <c r="I52" s="819"/>
      <c r="J52" s="819"/>
      <c r="K52" s="819"/>
      <c r="L52" s="819"/>
      <c r="M52" s="819"/>
    </row>
    <row r="53" spans="9:13" s="30" customFormat="1" ht="11.25" x14ac:dyDescent="0.2">
      <c r="I53" s="819"/>
      <c r="J53" s="819"/>
      <c r="K53" s="819"/>
      <c r="L53" s="819"/>
      <c r="M53" s="819"/>
    </row>
    <row r="54" spans="9:13" s="30" customFormat="1" ht="11.25" x14ac:dyDescent="0.2">
      <c r="I54" s="819"/>
      <c r="J54" s="819"/>
      <c r="K54" s="819"/>
      <c r="L54" s="819"/>
      <c r="M54" s="819"/>
    </row>
    <row r="55" spans="9:13" s="30" customFormat="1" ht="11.25" x14ac:dyDescent="0.2">
      <c r="I55" s="819"/>
      <c r="J55" s="819"/>
      <c r="K55" s="819"/>
      <c r="L55" s="819"/>
      <c r="M55" s="819"/>
    </row>
    <row r="56" spans="9:13" s="30" customFormat="1" ht="11.25" x14ac:dyDescent="0.2">
      <c r="I56" s="819"/>
      <c r="J56" s="819"/>
      <c r="K56" s="819"/>
      <c r="L56" s="819"/>
      <c r="M56" s="819"/>
    </row>
  </sheetData>
  <mergeCells count="8">
    <mergeCell ref="AA4:AB4"/>
    <mergeCell ref="Y6:AC6"/>
    <mergeCell ref="E4:F4"/>
    <mergeCell ref="K4:L4"/>
    <mergeCell ref="Q4:R4"/>
    <mergeCell ref="C6:G6"/>
    <mergeCell ref="I6:M6"/>
    <mergeCell ref="O6:U6"/>
  </mergeCells>
  <phoneticPr fontId="14" type="noConversion"/>
  <pageMargins left="0.8" right="0.55000000000000004" top="1" bottom="0.57999999999999996" header="0.36" footer="0.4921259845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4:AS41"/>
  <sheetViews>
    <sheetView workbookViewId="0">
      <pane xSplit="2" ySplit="6" topLeftCell="C13" activePane="bottomRight" state="frozen"/>
      <selection pane="topRight" activeCell="C1" sqref="C1"/>
      <selection pane="bottomLeft" activeCell="A7" sqref="A7"/>
      <selection pane="bottomRight" activeCell="AK1" sqref="AK1:AN1048576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57031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3" width="2.5703125" style="6" customWidth="1"/>
    <col min="24" max="24" width="9.140625" style="6"/>
    <col min="25" max="26" width="4.85546875" style="6" customWidth="1"/>
    <col min="27" max="27" width="4.7109375" customWidth="1"/>
    <col min="28" max="28" width="10.85546875" style="947" customWidth="1"/>
    <col min="29" max="29" width="6.28515625" style="947" customWidth="1"/>
    <col min="30" max="30" width="3.7109375" style="947" customWidth="1"/>
    <col min="31" max="31" width="5.28515625" style="947" customWidth="1"/>
    <col min="32" max="32" width="9.85546875" customWidth="1"/>
    <col min="33" max="35" width="3.7109375" customWidth="1"/>
    <col min="36" max="36" width="1.85546875" customWidth="1"/>
    <col min="37" max="37" width="9.140625" style="947"/>
    <col min="38" max="40" width="5.85546875" style="947" customWidth="1"/>
    <col min="41" max="41" width="0.85546875" customWidth="1"/>
    <col min="42" max="42" width="12.85546875" style="637" customWidth="1"/>
    <col min="43" max="43" width="5.140625" style="637" bestFit="1" customWidth="1"/>
    <col min="44" max="44" width="6" style="637" bestFit="1" customWidth="1"/>
    <col min="45" max="45" width="5.140625" style="637" bestFit="1" customWidth="1"/>
  </cols>
  <sheetData>
    <row r="4" spans="1:45" s="42" customFormat="1" x14ac:dyDescent="0.2">
      <c r="B4" s="42" t="str">
        <f>TAB!B4</f>
        <v>2014/2015</v>
      </c>
      <c r="C4" s="4" t="s">
        <v>14</v>
      </c>
      <c r="D4" s="106"/>
      <c r="E4" s="958" t="s">
        <v>0</v>
      </c>
      <c r="F4" s="959"/>
      <c r="G4" s="59" t="s">
        <v>13</v>
      </c>
      <c r="H4" s="107"/>
      <c r="I4" s="4" t="s">
        <v>14</v>
      </c>
      <c r="J4" s="106"/>
      <c r="K4" s="958" t="s">
        <v>0</v>
      </c>
      <c r="L4" s="959"/>
      <c r="M4" s="59" t="s">
        <v>13</v>
      </c>
      <c r="N4" s="107"/>
      <c r="O4" s="4" t="s">
        <v>14</v>
      </c>
      <c r="P4" s="106"/>
      <c r="Q4" s="971" t="s">
        <v>0</v>
      </c>
      <c r="R4" s="972"/>
      <c r="S4" s="107" t="s">
        <v>13</v>
      </c>
      <c r="T4" s="42" t="s">
        <v>1</v>
      </c>
      <c r="U4" s="108"/>
      <c r="V4" s="100"/>
      <c r="W4" s="100"/>
      <c r="X4" s="511" t="s">
        <v>1106</v>
      </c>
      <c r="Y4" s="511"/>
      <c r="Z4" s="504"/>
      <c r="AB4" s="942"/>
      <c r="AC4" s="942"/>
      <c r="AD4" s="943"/>
      <c r="AE4" s="943"/>
      <c r="AK4" s="942"/>
      <c r="AL4" s="942" t="s">
        <v>1107</v>
      </c>
      <c r="AM4" s="942"/>
      <c r="AN4" s="942"/>
      <c r="AP4" s="634" t="s">
        <v>1108</v>
      </c>
      <c r="AQ4" s="634"/>
      <c r="AR4" s="634"/>
      <c r="AS4" s="634"/>
    </row>
    <row r="5" spans="1:45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tr">
        <f>F5</f>
        <v>nahrávky</v>
      </c>
      <c r="M5" s="19" t="s">
        <v>10</v>
      </c>
      <c r="N5" s="20"/>
      <c r="O5" s="19" t="s">
        <v>3</v>
      </c>
      <c r="P5" s="23" t="s">
        <v>4</v>
      </c>
      <c r="Q5" s="116" t="s">
        <v>15</v>
      </c>
      <c r="R5" s="115" t="str">
        <f>F5</f>
        <v>nahrávky</v>
      </c>
      <c r="S5" s="20" t="s">
        <v>10</v>
      </c>
      <c r="T5" s="116" t="s">
        <v>8</v>
      </c>
      <c r="U5" s="38" t="s">
        <v>25</v>
      </c>
      <c r="X5" s="183" t="s">
        <v>405</v>
      </c>
      <c r="Y5" s="183"/>
      <c r="Z5" s="183"/>
      <c r="AA5" s="183"/>
      <c r="AB5" s="944" t="s">
        <v>407</v>
      </c>
      <c r="AC5" s="944" t="s">
        <v>199</v>
      </c>
      <c r="AD5" s="944" t="str">
        <f>AC5</f>
        <v>minuty</v>
      </c>
      <c r="AE5" s="944" t="str">
        <f>AD5</f>
        <v>minuty</v>
      </c>
      <c r="AF5" s="183" t="s">
        <v>406</v>
      </c>
      <c r="AG5" s="183"/>
      <c r="AH5" s="183"/>
      <c r="AI5" s="183"/>
      <c r="AK5" s="944" t="s">
        <v>407</v>
      </c>
      <c r="AL5" s="944" t="s">
        <v>602</v>
      </c>
      <c r="AM5" s="944" t="str">
        <f>AL5</f>
        <v>počet utkání</v>
      </c>
      <c r="AN5" s="944" t="str">
        <f>AM5</f>
        <v>počet utkání</v>
      </c>
      <c r="AP5" s="635" t="s">
        <v>407</v>
      </c>
      <c r="AQ5" s="635" t="s">
        <v>602</v>
      </c>
      <c r="AR5" s="635" t="str">
        <f>AQ5</f>
        <v>počet utkání</v>
      </c>
      <c r="AS5" s="635" t="str">
        <f>AR5</f>
        <v>počet utkání</v>
      </c>
    </row>
    <row r="6" spans="1:45" ht="13.5" thickTop="1" x14ac:dyDescent="0.2">
      <c r="A6" s="73"/>
      <c r="B6" s="4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  <c r="X6" s="6" t="s">
        <v>400</v>
      </c>
      <c r="Y6" s="6" t="s">
        <v>398</v>
      </c>
      <c r="Z6" s="6" t="s">
        <v>399</v>
      </c>
      <c r="AA6" s="6" t="s">
        <v>8</v>
      </c>
      <c r="AB6" s="945" t="s">
        <v>400</v>
      </c>
      <c r="AC6" s="945" t="s">
        <v>401</v>
      </c>
      <c r="AD6" s="945" t="s">
        <v>402</v>
      </c>
      <c r="AE6" s="945" t="s">
        <v>404</v>
      </c>
      <c r="AF6" s="30" t="s">
        <v>403</v>
      </c>
      <c r="AG6" s="30" t="s">
        <v>59</v>
      </c>
      <c r="AH6" s="30" t="s">
        <v>49</v>
      </c>
      <c r="AI6" s="30" t="s">
        <v>404</v>
      </c>
      <c r="AK6" s="945" t="s">
        <v>400</v>
      </c>
      <c r="AL6" s="948" t="s">
        <v>401</v>
      </c>
      <c r="AM6" s="948" t="s">
        <v>4</v>
      </c>
      <c r="AN6" s="948" t="s">
        <v>404</v>
      </c>
      <c r="AP6" s="636" t="s">
        <v>400</v>
      </c>
      <c r="AQ6" s="639" t="str">
        <f>AL6</f>
        <v>hra</v>
      </c>
      <c r="AR6" s="639" t="str">
        <f>AM6</f>
        <v>střídání</v>
      </c>
      <c r="AS6" s="639" t="str">
        <f>AN6</f>
        <v>celk.</v>
      </c>
    </row>
    <row r="7" spans="1:45" x14ac:dyDescent="0.2">
      <c r="A7" s="338">
        <v>1</v>
      </c>
      <c r="B7" s="343" t="str">
        <f>Stat.!B11</f>
        <v>Habr Vojta</v>
      </c>
      <c r="C7" s="36">
        <f>Stat.!P11</f>
        <v>704</v>
      </c>
      <c r="D7" s="36">
        <f>Stat.!AD11</f>
        <v>65</v>
      </c>
      <c r="E7" s="36">
        <f>Stat.!AR11</f>
        <v>5</v>
      </c>
      <c r="F7" s="36">
        <f>Stat.!BF11</f>
        <v>4</v>
      </c>
      <c r="G7" s="16">
        <f>Stat.!BT11</f>
        <v>9</v>
      </c>
      <c r="H7" s="35"/>
      <c r="I7" s="16">
        <f>Stat.!P48</f>
        <v>798</v>
      </c>
      <c r="J7" s="27">
        <f>Stat.!AD48</f>
        <v>140</v>
      </c>
      <c r="K7" s="16">
        <f>Stat.!AR48</f>
        <v>6</v>
      </c>
      <c r="L7" s="27">
        <f>Stat.!BF48</f>
        <v>8</v>
      </c>
      <c r="M7" s="16">
        <f>Stat.!BT48</f>
        <v>1</v>
      </c>
      <c r="N7" s="35"/>
      <c r="O7" s="16">
        <f t="shared" ref="O7:O37" si="0">C7+I7</f>
        <v>1502</v>
      </c>
      <c r="P7" s="36">
        <f t="shared" ref="P7:P37" si="1">D7+J7</f>
        <v>205</v>
      </c>
      <c r="Q7" s="111">
        <f t="shared" ref="Q7:Q37" si="2">E7+K7</f>
        <v>11</v>
      </c>
      <c r="R7" s="114">
        <f t="shared" ref="R7:R37" si="3">F7+L7</f>
        <v>12</v>
      </c>
      <c r="S7" s="33">
        <f t="shared" ref="S7:S37" si="4">G7+M7</f>
        <v>10</v>
      </c>
      <c r="T7" s="630">
        <f t="shared" ref="T7:T37" si="5">Q7+R7</f>
        <v>23</v>
      </c>
      <c r="U7" s="39"/>
      <c r="X7" s="6" t="str">
        <f>Stat.!B48</f>
        <v>Habr Vojta</v>
      </c>
      <c r="Y7" s="6">
        <f>Stat.!AR48</f>
        <v>6</v>
      </c>
      <c r="Z7" s="6">
        <f>Stat.!BF48</f>
        <v>8</v>
      </c>
      <c r="AA7" s="6">
        <f t="shared" ref="AA7:AA35" si="6">SUM(Y7:Z7)</f>
        <v>14</v>
      </c>
      <c r="AB7" s="945" t="str">
        <f>Stat.!B53</f>
        <v>Kelbler Petr</v>
      </c>
      <c r="AC7" s="945">
        <f>Stat.!P53</f>
        <v>1162</v>
      </c>
      <c r="AD7" s="945">
        <f>Stat.!AD53</f>
        <v>0</v>
      </c>
      <c r="AE7" s="945">
        <f t="shared" ref="AE7:AE35" si="7">SUM(AC7:AD7)</f>
        <v>1162</v>
      </c>
      <c r="AF7" s="6" t="str">
        <f>Stat.!B55</f>
        <v>Novák Bohumír</v>
      </c>
      <c r="AG7" s="6">
        <f t="shared" ref="AG7:AG25" si="8">AI7-AH7</f>
        <v>3</v>
      </c>
      <c r="AH7" s="6">
        <f>Stat.!BU55</f>
        <v>0</v>
      </c>
      <c r="AI7" s="6">
        <f>Stat.!BT55</f>
        <v>3</v>
      </c>
      <c r="AK7" s="946" t="str">
        <f>Stat.!B5</f>
        <v>Bastl Pavel</v>
      </c>
      <c r="AL7" s="946">
        <f>COUNT(Stat.!C5:O5,Stat.!C42:O42)</f>
        <v>24</v>
      </c>
      <c r="AM7" s="946">
        <f>COUNT(Stat.!Q5:AC5,Stat.!Q42:AC42)</f>
        <v>2</v>
      </c>
      <c r="AN7" s="946">
        <f t="shared" ref="AN7:AN36" si="9">SUM(AL7:AM7)</f>
        <v>26</v>
      </c>
      <c r="AP7" s="638" t="str">
        <f>Stat.!B42</f>
        <v>Bastl Pavel</v>
      </c>
      <c r="AQ7" s="638">
        <f>COUNT(Stat.!C42:O42)</f>
        <v>13</v>
      </c>
      <c r="AR7" s="638">
        <f>COUNT(Stat.!Q42:AC42)</f>
        <v>0</v>
      </c>
      <c r="AS7" s="638">
        <f t="shared" ref="AS7:AS35" si="10">SUM(AQ7:AR7)</f>
        <v>13</v>
      </c>
    </row>
    <row r="8" spans="1:45" x14ac:dyDescent="0.2">
      <c r="A8" s="339">
        <v>2</v>
      </c>
      <c r="B8" s="344" t="str">
        <f>Stat.!B9</f>
        <v>Habr Jiří</v>
      </c>
      <c r="C8" s="36">
        <f>Stat.!P9</f>
        <v>1080</v>
      </c>
      <c r="D8" s="36">
        <f>Stat.!AD9</f>
        <v>0</v>
      </c>
      <c r="E8" s="36">
        <f>Stat.!AR9</f>
        <v>2</v>
      </c>
      <c r="F8" s="36">
        <f>Stat.!BF9</f>
        <v>1</v>
      </c>
      <c r="G8" s="16">
        <f>Stat.!BT9</f>
        <v>2</v>
      </c>
      <c r="H8" s="35"/>
      <c r="I8" s="16">
        <f>Stat.!P46</f>
        <v>1151</v>
      </c>
      <c r="J8" s="27">
        <f>Stat.!AD46</f>
        <v>0</v>
      </c>
      <c r="K8" s="16">
        <f>Stat.!AR46</f>
        <v>8</v>
      </c>
      <c r="L8" s="27">
        <f>Stat.!BF46</f>
        <v>4</v>
      </c>
      <c r="M8" s="16">
        <f>Stat.!BT46</f>
        <v>2</v>
      </c>
      <c r="N8" s="35"/>
      <c r="O8" s="16">
        <f t="shared" si="0"/>
        <v>2231</v>
      </c>
      <c r="P8" s="27">
        <f t="shared" si="1"/>
        <v>0</v>
      </c>
      <c r="Q8" s="111">
        <f t="shared" si="2"/>
        <v>10</v>
      </c>
      <c r="R8" s="114">
        <f t="shared" si="3"/>
        <v>5</v>
      </c>
      <c r="S8" s="35">
        <f t="shared" si="4"/>
        <v>4</v>
      </c>
      <c r="T8" s="34">
        <f t="shared" si="5"/>
        <v>15</v>
      </c>
      <c r="U8" s="39"/>
      <c r="X8" s="6" t="str">
        <f>Stat.!B46</f>
        <v>Habr Jiří</v>
      </c>
      <c r="Y8" s="6">
        <f>Stat.!AR46</f>
        <v>8</v>
      </c>
      <c r="Z8" s="6">
        <f>Stat.!BF46</f>
        <v>4</v>
      </c>
      <c r="AA8" s="6">
        <f t="shared" si="6"/>
        <v>12</v>
      </c>
      <c r="AB8" s="945" t="str">
        <f>Stat.!B46</f>
        <v>Habr Jiří</v>
      </c>
      <c r="AC8" s="945">
        <f>Stat.!P46</f>
        <v>1151</v>
      </c>
      <c r="AD8" s="945">
        <f>Stat.!AD46</f>
        <v>0</v>
      </c>
      <c r="AE8" s="945">
        <f t="shared" si="7"/>
        <v>1151</v>
      </c>
      <c r="AF8" s="6" t="str">
        <f>Stat.!B50</f>
        <v>Havlík Vojta</v>
      </c>
      <c r="AG8" s="6">
        <f t="shared" si="8"/>
        <v>2</v>
      </c>
      <c r="AH8" s="6">
        <f>Stat.!BU50</f>
        <v>0</v>
      </c>
      <c r="AI8" s="6">
        <f>Stat.!BT50</f>
        <v>2</v>
      </c>
      <c r="AK8" s="946" t="str">
        <f>Stat.!B9</f>
        <v>Habr Jiří</v>
      </c>
      <c r="AL8" s="946">
        <f>COUNT(Stat.!C9:O9,Stat.!C46:O46)</f>
        <v>25</v>
      </c>
      <c r="AM8" s="946">
        <f>COUNT(Stat.!Q9:AC9,Stat.!Q46:AC46)</f>
        <v>0</v>
      </c>
      <c r="AN8" s="946">
        <f t="shared" si="9"/>
        <v>25</v>
      </c>
      <c r="AP8" s="638" t="str">
        <f>Stat.!B46</f>
        <v>Habr Jiří</v>
      </c>
      <c r="AQ8" s="638">
        <f>COUNT(Stat.!C46:O46)</f>
        <v>13</v>
      </c>
      <c r="AR8" s="638">
        <f>COUNT(Stat.!Q46:AC46)</f>
        <v>0</v>
      </c>
      <c r="AS8" s="638">
        <f t="shared" si="10"/>
        <v>13</v>
      </c>
    </row>
    <row r="9" spans="1:45" x14ac:dyDescent="0.2">
      <c r="A9" s="339">
        <v>3</v>
      </c>
      <c r="B9" s="344" t="str">
        <f>Stat.!B21</f>
        <v>Švarc Petr</v>
      </c>
      <c r="C9" s="36">
        <f>Stat.!P21</f>
        <v>1016</v>
      </c>
      <c r="D9" s="36">
        <f>Stat.!AD21</f>
        <v>0</v>
      </c>
      <c r="E9" s="36">
        <f>Stat.!AR21</f>
        <v>2</v>
      </c>
      <c r="F9" s="36">
        <f>Stat.!BF21</f>
        <v>4</v>
      </c>
      <c r="G9" s="16">
        <f>Stat.!BT21</f>
        <v>2</v>
      </c>
      <c r="H9" s="35"/>
      <c r="I9" s="16">
        <f>Stat.!P58</f>
        <v>741</v>
      </c>
      <c r="J9" s="27">
        <f>Stat.!AD58</f>
        <v>24</v>
      </c>
      <c r="K9" s="16">
        <f>Stat.!AR58</f>
        <v>2</v>
      </c>
      <c r="L9" s="27">
        <f>Stat.!BF58</f>
        <v>4</v>
      </c>
      <c r="M9" s="16">
        <f>Stat.!BT58</f>
        <v>0</v>
      </c>
      <c r="N9" s="35"/>
      <c r="O9" s="16">
        <f t="shared" si="0"/>
        <v>1757</v>
      </c>
      <c r="P9" s="27">
        <f t="shared" si="1"/>
        <v>24</v>
      </c>
      <c r="Q9" s="111">
        <f t="shared" si="2"/>
        <v>4</v>
      </c>
      <c r="R9" s="114">
        <f t="shared" si="3"/>
        <v>8</v>
      </c>
      <c r="S9" s="35">
        <f t="shared" si="4"/>
        <v>2</v>
      </c>
      <c r="T9" s="34">
        <f t="shared" si="5"/>
        <v>12</v>
      </c>
      <c r="U9" s="39"/>
      <c r="X9" s="6" t="str">
        <f>Stat.!B45</f>
        <v>Chvátal Tomáš</v>
      </c>
      <c r="Y9" s="6">
        <f>Stat.!AR45</f>
        <v>3</v>
      </c>
      <c r="Z9" s="6">
        <f>Stat.!BF45</f>
        <v>3</v>
      </c>
      <c r="AA9" s="6">
        <f t="shared" si="6"/>
        <v>6</v>
      </c>
      <c r="AB9" s="945" t="str">
        <f>Stat.!B42</f>
        <v>Bastl Pavel</v>
      </c>
      <c r="AC9" s="945">
        <f>Stat.!P42</f>
        <v>1117</v>
      </c>
      <c r="AD9" s="945">
        <f>Stat.!AD42</f>
        <v>0</v>
      </c>
      <c r="AE9" s="945">
        <f t="shared" si="7"/>
        <v>1117</v>
      </c>
      <c r="AF9" s="6" t="str">
        <f>Stat.!B53</f>
        <v>Kelbler Petr</v>
      </c>
      <c r="AG9" s="6">
        <f t="shared" si="8"/>
        <v>2</v>
      </c>
      <c r="AH9" s="6">
        <f>Stat.!BU53</f>
        <v>0</v>
      </c>
      <c r="AI9" s="6">
        <f>Stat.!BT53</f>
        <v>2</v>
      </c>
      <c r="AK9" s="946" t="str">
        <f>Stat.!B16</f>
        <v>Kelbler Petr</v>
      </c>
      <c r="AL9" s="946">
        <f>COUNT(Stat.!C16:O16,Stat.!C53:O53)</f>
        <v>25</v>
      </c>
      <c r="AM9" s="946">
        <f>COUNT(Stat.!Q16:AC16,Stat.!Q53:AC53)</f>
        <v>0</v>
      </c>
      <c r="AN9" s="946">
        <f t="shared" si="9"/>
        <v>25</v>
      </c>
      <c r="AP9" s="638" t="str">
        <f>Stat.!B53</f>
        <v>Kelbler Petr</v>
      </c>
      <c r="AQ9" s="638">
        <f>COUNT(Stat.!C53:O53)</f>
        <v>13</v>
      </c>
      <c r="AR9" s="638">
        <f>COUNT(Stat.!Q53:AC53)</f>
        <v>0</v>
      </c>
      <c r="AS9" s="638">
        <f t="shared" si="10"/>
        <v>13</v>
      </c>
    </row>
    <row r="10" spans="1:45" x14ac:dyDescent="0.2">
      <c r="A10" s="339">
        <v>4</v>
      </c>
      <c r="B10" s="344" t="str">
        <f>Stat.!B16</f>
        <v>Kelbler Petr</v>
      </c>
      <c r="C10" s="36">
        <f>Stat.!P16</f>
        <v>1023</v>
      </c>
      <c r="D10" s="36">
        <f>Stat.!AD16</f>
        <v>0</v>
      </c>
      <c r="E10" s="36">
        <f>Stat.!AR16</f>
        <v>3</v>
      </c>
      <c r="F10" s="36">
        <f>Stat.!BF16</f>
        <v>2</v>
      </c>
      <c r="G10" s="16">
        <f>Stat.!BT16</f>
        <v>2</v>
      </c>
      <c r="H10" s="35"/>
      <c r="I10" s="16">
        <f>Stat.!P53</f>
        <v>1162</v>
      </c>
      <c r="J10" s="27">
        <f>Stat.!AD53</f>
        <v>0</v>
      </c>
      <c r="K10" s="16">
        <f>Stat.!AR53</f>
        <v>3</v>
      </c>
      <c r="L10" s="27">
        <f>Stat.!BF53</f>
        <v>0</v>
      </c>
      <c r="M10" s="16">
        <f>Stat.!BT53</f>
        <v>2</v>
      </c>
      <c r="N10" s="35"/>
      <c r="O10" s="16">
        <f t="shared" si="0"/>
        <v>2185</v>
      </c>
      <c r="P10" s="27">
        <f t="shared" si="1"/>
        <v>0</v>
      </c>
      <c r="Q10" s="111">
        <f t="shared" si="2"/>
        <v>6</v>
      </c>
      <c r="R10" s="114">
        <f t="shared" si="3"/>
        <v>2</v>
      </c>
      <c r="S10" s="35">
        <f t="shared" si="4"/>
        <v>4</v>
      </c>
      <c r="T10" s="34">
        <f t="shared" si="5"/>
        <v>8</v>
      </c>
      <c r="U10" s="39"/>
      <c r="X10" s="6" t="str">
        <f>Stat.!B58</f>
        <v>Švarc Petr</v>
      </c>
      <c r="Y10" s="6">
        <f>Stat.!AR58</f>
        <v>2</v>
      </c>
      <c r="Z10" s="6">
        <f>Stat.!BF58</f>
        <v>4</v>
      </c>
      <c r="AA10" s="6">
        <f t="shared" si="6"/>
        <v>6</v>
      </c>
      <c r="AB10" s="945" t="str">
        <f>Stat.!B41</f>
        <v>Havlík Roman</v>
      </c>
      <c r="AC10" s="945">
        <f>Stat.!P41</f>
        <v>990</v>
      </c>
      <c r="AD10" s="945">
        <f>Stat.!AD41</f>
        <v>0</v>
      </c>
      <c r="AE10" s="945">
        <f t="shared" si="7"/>
        <v>990</v>
      </c>
      <c r="AF10" s="6" t="str">
        <f>Stat.!B46</f>
        <v>Habr Jiří</v>
      </c>
      <c r="AG10" s="6">
        <f t="shared" si="8"/>
        <v>2</v>
      </c>
      <c r="AH10" s="6">
        <f>Stat.!BU46</f>
        <v>0</v>
      </c>
      <c r="AI10" s="6">
        <f>Stat.!BT46</f>
        <v>2</v>
      </c>
      <c r="AK10" s="946" t="str">
        <f>Stat.!B21</f>
        <v>Švarc Petr</v>
      </c>
      <c r="AL10" s="946">
        <f>COUNT(Stat.!C21:O21,Stat.!C58:O58)</f>
        <v>21</v>
      </c>
      <c r="AM10" s="946">
        <f>COUNT(Stat.!Q21:AC21,Stat.!Q58:AC58)</f>
        <v>1</v>
      </c>
      <c r="AN10" s="946">
        <f t="shared" si="9"/>
        <v>22</v>
      </c>
      <c r="AP10" s="638" t="str">
        <f>Stat.!B48</f>
        <v>Habr Vojta</v>
      </c>
      <c r="AQ10" s="638">
        <f>COUNT(Stat.!C48:O48)</f>
        <v>9</v>
      </c>
      <c r="AR10" s="638">
        <f>COUNT(Stat.!Q48:AC48)</f>
        <v>3</v>
      </c>
      <c r="AS10" s="638">
        <f t="shared" si="10"/>
        <v>12</v>
      </c>
    </row>
    <row r="11" spans="1:45" x14ac:dyDescent="0.2">
      <c r="A11" s="339">
        <v>5</v>
      </c>
      <c r="B11" s="344" t="str">
        <f>Stat.!B5</f>
        <v>Bastl Pavel</v>
      </c>
      <c r="C11" s="36">
        <f>Stat.!P5</f>
        <v>846</v>
      </c>
      <c r="D11" s="36">
        <f>Stat.!AD5</f>
        <v>19</v>
      </c>
      <c r="E11" s="36">
        <f>Stat.!AR5</f>
        <v>5</v>
      </c>
      <c r="F11" s="36">
        <f>Stat.!BF5</f>
        <v>1</v>
      </c>
      <c r="G11" s="16">
        <f>Stat.!BT5</f>
        <v>0</v>
      </c>
      <c r="H11" s="35"/>
      <c r="I11" s="16">
        <f>Stat.!P42</f>
        <v>1117</v>
      </c>
      <c r="J11" s="27">
        <f>Stat.!AD42</f>
        <v>0</v>
      </c>
      <c r="K11" s="16">
        <f>Stat.!AR42</f>
        <v>0</v>
      </c>
      <c r="L11" s="27">
        <f>Stat.!BF42</f>
        <v>2</v>
      </c>
      <c r="M11" s="16">
        <f>Stat.!BT42</f>
        <v>1</v>
      </c>
      <c r="N11" s="35"/>
      <c r="O11" s="16">
        <f t="shared" si="0"/>
        <v>1963</v>
      </c>
      <c r="P11" s="27">
        <f t="shared" si="1"/>
        <v>19</v>
      </c>
      <c r="Q11" s="111">
        <f t="shared" si="2"/>
        <v>5</v>
      </c>
      <c r="R11" s="114">
        <f t="shared" si="3"/>
        <v>3</v>
      </c>
      <c r="S11" s="35">
        <f t="shared" si="4"/>
        <v>1</v>
      </c>
      <c r="T11" s="34">
        <f t="shared" si="5"/>
        <v>8</v>
      </c>
      <c r="U11" s="27"/>
      <c r="X11" s="6" t="str">
        <f>Stat.!B68</f>
        <v>Točík Daniel</v>
      </c>
      <c r="Y11" s="6">
        <f>Stat.!AR68</f>
        <v>1</v>
      </c>
      <c r="Z11" s="6">
        <f>Stat.!BF68</f>
        <v>3</v>
      </c>
      <c r="AA11" s="6">
        <f t="shared" si="6"/>
        <v>4</v>
      </c>
      <c r="AB11" s="945" t="str">
        <f>Stat.!B45</f>
        <v>Chvátal Tomáš</v>
      </c>
      <c r="AC11" s="945">
        <f>Stat.!P45</f>
        <v>990</v>
      </c>
      <c r="AD11" s="945">
        <f>Stat.!AD45</f>
        <v>0</v>
      </c>
      <c r="AE11" s="945">
        <f t="shared" si="7"/>
        <v>990</v>
      </c>
      <c r="AF11" s="6" t="str">
        <f>Stat.!B64</f>
        <v>Chvátal Jan</v>
      </c>
      <c r="AG11" s="6">
        <f t="shared" si="8"/>
        <v>2</v>
      </c>
      <c r="AH11" s="6">
        <f>Stat.!BU64</f>
        <v>0</v>
      </c>
      <c r="AI11" s="6">
        <f>Stat.!BT64</f>
        <v>2</v>
      </c>
      <c r="AK11" s="946" t="str">
        <f>Stat.!B19</f>
        <v>Novák Vojta</v>
      </c>
      <c r="AL11" s="946">
        <f>COUNT(Stat.!C19:O19,Stat.!C56:O56)</f>
        <v>21</v>
      </c>
      <c r="AM11" s="946">
        <f>COUNT(Stat.!Q19:AC19,Stat.!Q56:AC56)</f>
        <v>1</v>
      </c>
      <c r="AN11" s="946">
        <f t="shared" si="9"/>
        <v>22</v>
      </c>
      <c r="AP11" s="638" t="str">
        <f>Stat.!B41</f>
        <v>Havlík Roman</v>
      </c>
      <c r="AQ11" s="638">
        <f>COUNT(Stat.!C41:O41)</f>
        <v>11</v>
      </c>
      <c r="AR11" s="638">
        <f>COUNT(Stat.!Q41:AC41)</f>
        <v>0</v>
      </c>
      <c r="AS11" s="638">
        <f t="shared" si="10"/>
        <v>11</v>
      </c>
    </row>
    <row r="12" spans="1:45" x14ac:dyDescent="0.2">
      <c r="A12" s="339">
        <v>6</v>
      </c>
      <c r="B12" s="344" t="str">
        <f>Stat.!B8</f>
        <v>Chvátal Tomáš</v>
      </c>
      <c r="C12" s="36">
        <f>Stat.!P8</f>
        <v>241</v>
      </c>
      <c r="D12" s="36">
        <f>Stat.!AD8</f>
        <v>81</v>
      </c>
      <c r="E12" s="36">
        <f>Stat.!AR8</f>
        <v>0</v>
      </c>
      <c r="F12" s="36">
        <f>Stat.!BF8</f>
        <v>0</v>
      </c>
      <c r="G12" s="16">
        <f>Stat.!BT8</f>
        <v>0</v>
      </c>
      <c r="H12" s="35"/>
      <c r="I12" s="16">
        <f>Stat.!P45</f>
        <v>990</v>
      </c>
      <c r="J12" s="27">
        <f>Stat.!AD45</f>
        <v>0</v>
      </c>
      <c r="K12" s="16">
        <f>Stat.!AR45</f>
        <v>3</v>
      </c>
      <c r="L12" s="27">
        <f>Stat.!BF45</f>
        <v>3</v>
      </c>
      <c r="M12" s="16">
        <f>Stat.!BT45</f>
        <v>1</v>
      </c>
      <c r="N12" s="35"/>
      <c r="O12" s="16">
        <f t="shared" si="0"/>
        <v>1231</v>
      </c>
      <c r="P12" s="27">
        <f t="shared" si="1"/>
        <v>81</v>
      </c>
      <c r="Q12" s="111">
        <f t="shared" si="2"/>
        <v>3</v>
      </c>
      <c r="R12" s="114">
        <f t="shared" si="3"/>
        <v>3</v>
      </c>
      <c r="S12" s="35">
        <f t="shared" si="4"/>
        <v>1</v>
      </c>
      <c r="T12" s="34">
        <f t="shared" si="5"/>
        <v>6</v>
      </c>
      <c r="U12" s="39"/>
      <c r="X12" s="6" t="str">
        <f>Stat.!B53</f>
        <v>Kelbler Petr</v>
      </c>
      <c r="Y12" s="6">
        <f>Stat.!AR53</f>
        <v>3</v>
      </c>
      <c r="Z12" s="6">
        <f>Stat.!BF53</f>
        <v>0</v>
      </c>
      <c r="AA12" s="6">
        <f t="shared" si="6"/>
        <v>3</v>
      </c>
      <c r="AB12" s="945" t="str">
        <f>Stat.!B48</f>
        <v>Habr Vojta</v>
      </c>
      <c r="AC12" s="945">
        <f>Stat.!P48</f>
        <v>798</v>
      </c>
      <c r="AD12" s="945">
        <f>Stat.!AD48</f>
        <v>140</v>
      </c>
      <c r="AE12" s="945">
        <f t="shared" si="7"/>
        <v>938</v>
      </c>
      <c r="AF12" s="6" t="str">
        <f>Stat.!B59</f>
        <v>Urbánek Pavel</v>
      </c>
      <c r="AG12" s="6">
        <f t="shared" si="8"/>
        <v>1</v>
      </c>
      <c r="AH12" s="6">
        <f>Stat.!BU59</f>
        <v>0</v>
      </c>
      <c r="AI12" s="6">
        <f>Stat.!BT59</f>
        <v>1</v>
      </c>
      <c r="AK12" s="946" t="str">
        <f>Stat.!B11</f>
        <v>Habr Vojta</v>
      </c>
      <c r="AL12" s="946">
        <f>COUNT(Stat.!C11:O11,Stat.!C48:O48)</f>
        <v>17</v>
      </c>
      <c r="AM12" s="946">
        <f>COUNT(Stat.!Q11:AC11,Stat.!Q48:AC48)</f>
        <v>5</v>
      </c>
      <c r="AN12" s="946">
        <f t="shared" si="9"/>
        <v>22</v>
      </c>
      <c r="AP12" s="638" t="str">
        <f>Stat.!B45</f>
        <v>Chvátal Tomáš</v>
      </c>
      <c r="AQ12" s="638">
        <f>COUNT(Stat.!C45:O45)</f>
        <v>11</v>
      </c>
      <c r="AR12" s="638">
        <f>COUNT(Stat.!Q45:AC45)</f>
        <v>0</v>
      </c>
      <c r="AS12" s="638">
        <f t="shared" si="10"/>
        <v>11</v>
      </c>
    </row>
    <row r="13" spans="1:45" x14ac:dyDescent="0.2">
      <c r="A13" s="339">
        <v>7</v>
      </c>
      <c r="B13" s="344" t="str">
        <f>Stat.!B6</f>
        <v>Bastl Vojta</v>
      </c>
      <c r="C13" s="36">
        <f>Stat.!P6</f>
        <v>355</v>
      </c>
      <c r="D13" s="36">
        <f>Stat.!AD6</f>
        <v>190</v>
      </c>
      <c r="E13" s="36">
        <f>Stat.!AR6</f>
        <v>2</v>
      </c>
      <c r="F13" s="36">
        <f>Stat.!BF6</f>
        <v>1</v>
      </c>
      <c r="G13" s="16">
        <f>Stat.!BT6</f>
        <v>1</v>
      </c>
      <c r="H13" s="35"/>
      <c r="I13" s="16">
        <f>Stat.!P43</f>
        <v>246</v>
      </c>
      <c r="J13" s="27">
        <f>Stat.!AD43</f>
        <v>8</v>
      </c>
      <c r="K13" s="16">
        <f>Stat.!AR43</f>
        <v>0</v>
      </c>
      <c r="L13" s="27">
        <f>Stat.!BF43</f>
        <v>1</v>
      </c>
      <c r="M13" s="16">
        <f>Stat.!BT43</f>
        <v>0</v>
      </c>
      <c r="N13" s="35"/>
      <c r="O13" s="16">
        <f t="shared" si="0"/>
        <v>601</v>
      </c>
      <c r="P13" s="27">
        <f t="shared" si="1"/>
        <v>198</v>
      </c>
      <c r="Q13" s="111">
        <f t="shared" si="2"/>
        <v>2</v>
      </c>
      <c r="R13" s="114">
        <f t="shared" si="3"/>
        <v>2</v>
      </c>
      <c r="S13" s="35">
        <f t="shared" si="4"/>
        <v>1</v>
      </c>
      <c r="T13" s="34">
        <f t="shared" si="5"/>
        <v>4</v>
      </c>
      <c r="U13" s="39"/>
      <c r="X13" s="6" t="str">
        <f>Stat.!B55</f>
        <v>Novák Bohumír</v>
      </c>
      <c r="Y13" s="6">
        <f>Stat.!AR55</f>
        <v>1</v>
      </c>
      <c r="Z13" s="6">
        <f>Stat.!BF55</f>
        <v>2</v>
      </c>
      <c r="AA13" s="6">
        <f t="shared" si="6"/>
        <v>3</v>
      </c>
      <c r="AB13" s="945" t="str">
        <f>Stat.!B56</f>
        <v>Novák Vojta</v>
      </c>
      <c r="AC13" s="945">
        <f>Stat.!P56</f>
        <v>900</v>
      </c>
      <c r="AD13" s="945">
        <f>Stat.!AD56</f>
        <v>0</v>
      </c>
      <c r="AE13" s="945">
        <f t="shared" si="7"/>
        <v>900</v>
      </c>
      <c r="AF13" s="6" t="str">
        <f>Stat.!B56</f>
        <v>Novák Vojta</v>
      </c>
      <c r="AG13" s="6">
        <f t="shared" si="8"/>
        <v>1</v>
      </c>
      <c r="AH13" s="6">
        <f>Stat.!BU56</f>
        <v>0</v>
      </c>
      <c r="AI13" s="6">
        <f>Stat.!BT56</f>
        <v>1</v>
      </c>
      <c r="AK13" s="946" t="str">
        <f>Stat.!B4</f>
        <v>Havlík Roman</v>
      </c>
      <c r="AL13" s="946">
        <f>COUNT(Stat.!C4:O4,Stat.!C41:O41)</f>
        <v>21</v>
      </c>
      <c r="AM13" s="946">
        <f>COUNT(Stat.!Q4:AC4,Stat.!Q41:AC41)</f>
        <v>0</v>
      </c>
      <c r="AN13" s="946">
        <f t="shared" si="9"/>
        <v>21</v>
      </c>
      <c r="AP13" s="638" t="str">
        <f>Stat.!B56</f>
        <v>Novák Vojta</v>
      </c>
      <c r="AQ13" s="638">
        <f>COUNT(Stat.!C56:O56)</f>
        <v>10</v>
      </c>
      <c r="AR13" s="638">
        <f>COUNT(Stat.!Q56:AC56)</f>
        <v>0</v>
      </c>
      <c r="AS13" s="638">
        <f t="shared" si="10"/>
        <v>10</v>
      </c>
    </row>
    <row r="14" spans="1:45" x14ac:dyDescent="0.2">
      <c r="A14" s="339">
        <v>8</v>
      </c>
      <c r="B14" s="344" t="str">
        <f>Stat.!B20</f>
        <v>Pokorný Václav</v>
      </c>
      <c r="C14" s="36">
        <f>Stat.!P20</f>
        <v>903</v>
      </c>
      <c r="D14" s="36">
        <f>Stat.!AD20</f>
        <v>31</v>
      </c>
      <c r="E14" s="36">
        <f>Stat.!AR20</f>
        <v>1</v>
      </c>
      <c r="F14" s="36">
        <f>Stat.!BF20</f>
        <v>3</v>
      </c>
      <c r="G14" s="16">
        <f>Stat.!BT20</f>
        <v>2</v>
      </c>
      <c r="H14" s="35"/>
      <c r="I14" s="16">
        <f>Stat.!P57</f>
        <v>102</v>
      </c>
      <c r="J14" s="27">
        <f>Stat.!AD57</f>
        <v>0</v>
      </c>
      <c r="K14" s="16">
        <f>Stat.!AR57</f>
        <v>0</v>
      </c>
      <c r="L14" s="27">
        <f>Stat.!BF57</f>
        <v>0</v>
      </c>
      <c r="M14" s="16">
        <f>Stat.!BT57</f>
        <v>0</v>
      </c>
      <c r="N14" s="35"/>
      <c r="O14" s="16">
        <f t="shared" si="0"/>
        <v>1005</v>
      </c>
      <c r="P14" s="27">
        <f t="shared" si="1"/>
        <v>31</v>
      </c>
      <c r="Q14" s="111">
        <f t="shared" si="2"/>
        <v>1</v>
      </c>
      <c r="R14" s="114">
        <f t="shared" si="3"/>
        <v>3</v>
      </c>
      <c r="S14" s="35">
        <f t="shared" si="4"/>
        <v>2</v>
      </c>
      <c r="T14" s="34">
        <f t="shared" si="5"/>
        <v>4</v>
      </c>
      <c r="U14" s="39"/>
      <c r="X14" s="6" t="str">
        <f>Stat.!B70</f>
        <v>Březina Martin</v>
      </c>
      <c r="Y14" s="6">
        <f>Stat.!AR70</f>
        <v>2</v>
      </c>
      <c r="Z14" s="6">
        <f>Stat.!BF70</f>
        <v>0</v>
      </c>
      <c r="AA14" s="6">
        <f t="shared" si="6"/>
        <v>2</v>
      </c>
      <c r="AB14" s="945" t="str">
        <f>Stat.!B58</f>
        <v>Švarc Petr</v>
      </c>
      <c r="AC14" s="945">
        <f>Stat.!P58</f>
        <v>741</v>
      </c>
      <c r="AD14" s="945">
        <f>Stat.!AD58</f>
        <v>24</v>
      </c>
      <c r="AE14" s="945">
        <f t="shared" si="7"/>
        <v>765</v>
      </c>
      <c r="AF14" s="6" t="str">
        <f>Stat.!B54</f>
        <v>Mašát Pavel</v>
      </c>
      <c r="AG14" s="6">
        <f t="shared" si="8"/>
        <v>1</v>
      </c>
      <c r="AH14" s="6">
        <f>Stat.!BU54</f>
        <v>0</v>
      </c>
      <c r="AI14" s="6">
        <f>Stat.!BT54</f>
        <v>1</v>
      </c>
      <c r="AK14" s="946" t="str">
        <f>Stat.!B13</f>
        <v>Havlík Vojta</v>
      </c>
      <c r="AL14" s="946">
        <f>COUNT(Stat.!C13:O13,Stat.!C50:O50)</f>
        <v>17</v>
      </c>
      <c r="AM14" s="946">
        <f>COUNT(Stat.!Q13:AC13,Stat.!Q50:AC50)</f>
        <v>0</v>
      </c>
      <c r="AN14" s="946">
        <f t="shared" si="9"/>
        <v>17</v>
      </c>
      <c r="AP14" s="638" t="str">
        <f>Stat.!B58</f>
        <v>Švarc Petr</v>
      </c>
      <c r="AQ14" s="638">
        <f>COUNT(Stat.!C58:O58)</f>
        <v>9</v>
      </c>
      <c r="AR14" s="638">
        <f>COUNT(Stat.!Q58:AC58)</f>
        <v>1</v>
      </c>
      <c r="AS14" s="638">
        <f t="shared" si="10"/>
        <v>10</v>
      </c>
    </row>
    <row r="15" spans="1:45" x14ac:dyDescent="0.2">
      <c r="A15" s="339">
        <v>9</v>
      </c>
      <c r="B15" s="344" t="str">
        <f>Stat.!B18</f>
        <v>Novák Bohumír</v>
      </c>
      <c r="C15" s="36">
        <f>Stat.!P18</f>
        <v>508</v>
      </c>
      <c r="D15" s="36">
        <f>Stat.!AD18</f>
        <v>16</v>
      </c>
      <c r="E15" s="36">
        <f>Stat.!AR18</f>
        <v>0</v>
      </c>
      <c r="F15" s="36">
        <f>Stat.!BF18</f>
        <v>1</v>
      </c>
      <c r="G15" s="16">
        <f>Stat.!BT18</f>
        <v>2</v>
      </c>
      <c r="H15" s="35"/>
      <c r="I15" s="16">
        <f>Stat.!P55</f>
        <v>606</v>
      </c>
      <c r="J15" s="27">
        <f>Stat.!AD55</f>
        <v>29</v>
      </c>
      <c r="K15" s="16">
        <f>Stat.!AR55</f>
        <v>1</v>
      </c>
      <c r="L15" s="27">
        <f>Stat.!BF55</f>
        <v>2</v>
      </c>
      <c r="M15" s="16">
        <f>Stat.!BT55</f>
        <v>3</v>
      </c>
      <c r="N15" s="35"/>
      <c r="O15" s="16">
        <f t="shared" si="0"/>
        <v>1114</v>
      </c>
      <c r="P15" s="27">
        <f t="shared" si="1"/>
        <v>45</v>
      </c>
      <c r="Q15" s="111">
        <f t="shared" si="2"/>
        <v>1</v>
      </c>
      <c r="R15" s="114">
        <f t="shared" si="3"/>
        <v>3</v>
      </c>
      <c r="S15" s="35">
        <f t="shared" si="4"/>
        <v>5</v>
      </c>
      <c r="T15" s="34">
        <f t="shared" si="5"/>
        <v>4</v>
      </c>
      <c r="U15" s="39"/>
      <c r="X15" s="6" t="str">
        <f>Stat.!B42</f>
        <v>Bastl Pavel</v>
      </c>
      <c r="Y15" s="6">
        <f>Stat.!AR50</f>
        <v>1</v>
      </c>
      <c r="Z15" s="6">
        <f>Stat.!BF50</f>
        <v>1</v>
      </c>
      <c r="AA15" s="6">
        <f t="shared" si="6"/>
        <v>2</v>
      </c>
      <c r="AB15" s="945" t="str">
        <f>Stat.!B50</f>
        <v>Havlík Vojta</v>
      </c>
      <c r="AC15" s="945">
        <f>Stat.!P50</f>
        <v>701</v>
      </c>
      <c r="AD15" s="945">
        <f>Stat.!AD50</f>
        <v>0</v>
      </c>
      <c r="AE15" s="945">
        <f t="shared" si="7"/>
        <v>701</v>
      </c>
      <c r="AF15" s="6" t="str">
        <f>Stat.!B45</f>
        <v>Chvátal Tomáš</v>
      </c>
      <c r="AG15" s="6">
        <f t="shared" si="8"/>
        <v>1</v>
      </c>
      <c r="AH15" s="6">
        <f>Stat.!BU45</f>
        <v>0</v>
      </c>
      <c r="AI15" s="6">
        <f>Stat.!BT45</f>
        <v>1</v>
      </c>
      <c r="AK15" s="946" t="str">
        <f>Stat.!B6</f>
        <v>Bastl Vojta</v>
      </c>
      <c r="AL15" s="946">
        <f>COUNT(Stat.!C6:O6,Stat.!C43:O43)</f>
        <v>7</v>
      </c>
      <c r="AM15" s="946">
        <f>COUNT(Stat.!Q6:AC6,Stat.!Q43:AC43)</f>
        <v>10</v>
      </c>
      <c r="AN15" s="946">
        <f t="shared" si="9"/>
        <v>17</v>
      </c>
      <c r="AP15" s="638" t="str">
        <f>Stat.!B64</f>
        <v>Chvátal Jan</v>
      </c>
      <c r="AQ15" s="638">
        <f>COUNT(Stat.!C64:O64)</f>
        <v>6</v>
      </c>
      <c r="AR15" s="638">
        <f>COUNT(Stat.!Q64:AC64)</f>
        <v>4</v>
      </c>
      <c r="AS15" s="638">
        <f t="shared" si="10"/>
        <v>10</v>
      </c>
    </row>
    <row r="16" spans="1:45" x14ac:dyDescent="0.2">
      <c r="A16" s="339">
        <v>10</v>
      </c>
      <c r="B16" s="344" t="str">
        <f>Stat.!B31</f>
        <v>Točík Daniel</v>
      </c>
      <c r="C16" s="36">
        <f>Stat.!P31</f>
        <v>0</v>
      </c>
      <c r="D16" s="36">
        <f>Stat.!AD31</f>
        <v>0</v>
      </c>
      <c r="E16" s="36">
        <f>Stat.!AR31</f>
        <v>0</v>
      </c>
      <c r="F16" s="36">
        <f>Stat.!BF31</f>
        <v>0</v>
      </c>
      <c r="G16" s="16">
        <f>Stat.!BT31</f>
        <v>0</v>
      </c>
      <c r="H16" s="35"/>
      <c r="I16" s="16">
        <f>Stat.!P68</f>
        <v>314</v>
      </c>
      <c r="J16" s="27">
        <f>Stat.!AD68</f>
        <v>0</v>
      </c>
      <c r="K16" s="16">
        <f>Stat.!AR68</f>
        <v>1</v>
      </c>
      <c r="L16" s="27">
        <f>Stat.!BF68</f>
        <v>3</v>
      </c>
      <c r="M16" s="16">
        <f>Stat.!BT68</f>
        <v>0</v>
      </c>
      <c r="N16" s="35"/>
      <c r="O16" s="16">
        <f t="shared" si="0"/>
        <v>314</v>
      </c>
      <c r="P16" s="27">
        <f t="shared" si="1"/>
        <v>0</v>
      </c>
      <c r="Q16" s="111">
        <f t="shared" si="2"/>
        <v>1</v>
      </c>
      <c r="R16" s="114">
        <f t="shared" si="3"/>
        <v>3</v>
      </c>
      <c r="S16" s="35">
        <f t="shared" si="4"/>
        <v>0</v>
      </c>
      <c r="T16" s="34">
        <f t="shared" si="5"/>
        <v>4</v>
      </c>
      <c r="U16" s="39"/>
      <c r="X16" s="6" t="str">
        <f>Stat.!B64</f>
        <v>Chvátal Jan</v>
      </c>
      <c r="Y16" s="6">
        <f>Stat.!AR42</f>
        <v>0</v>
      </c>
      <c r="Z16" s="6">
        <f>Stat.!BF42</f>
        <v>2</v>
      </c>
      <c r="AA16" s="6">
        <f t="shared" si="6"/>
        <v>2</v>
      </c>
      <c r="AB16" s="945" t="str">
        <f>Stat.!B64</f>
        <v>Chvátal Jan</v>
      </c>
      <c r="AC16" s="945">
        <f>Stat.!P64</f>
        <v>509</v>
      </c>
      <c r="AD16" s="945">
        <f>Stat.!AD64</f>
        <v>187</v>
      </c>
      <c r="AE16" s="945">
        <f t="shared" si="7"/>
        <v>696</v>
      </c>
      <c r="AF16" s="6" t="str">
        <f>Stat.!B42</f>
        <v>Bastl Pavel</v>
      </c>
      <c r="AG16" s="6">
        <f t="shared" si="8"/>
        <v>1</v>
      </c>
      <c r="AH16" s="6">
        <f>Stat.!BU42</f>
        <v>0</v>
      </c>
      <c r="AI16" s="6">
        <f>Stat.!BT42</f>
        <v>1</v>
      </c>
      <c r="AK16" s="946" t="str">
        <f>Stat.!B8</f>
        <v>Chvátal Tomáš</v>
      </c>
      <c r="AL16" s="946">
        <f>COUNT(Stat.!C8:O8,Stat.!C45:O45)</f>
        <v>14</v>
      </c>
      <c r="AM16" s="946">
        <f>COUNT(Stat.!Q8:AC8,Stat.!Q45:AC45)</f>
        <v>2</v>
      </c>
      <c r="AN16" s="946">
        <f t="shared" si="9"/>
        <v>16</v>
      </c>
      <c r="AP16" s="638" t="str">
        <f>Stat.!B50</f>
        <v>Havlík Vojta</v>
      </c>
      <c r="AQ16" s="638">
        <f>COUNT(Stat.!C50:O50)</f>
        <v>8</v>
      </c>
      <c r="AR16" s="638">
        <f>COUNT(Stat.!Q50:AC50)</f>
        <v>0</v>
      </c>
      <c r="AS16" s="638">
        <f t="shared" si="10"/>
        <v>8</v>
      </c>
    </row>
    <row r="17" spans="1:45" x14ac:dyDescent="0.2">
      <c r="A17" s="339">
        <v>11</v>
      </c>
      <c r="B17" s="344" t="str">
        <f>Stat.!B13</f>
        <v>Havlík Vojta</v>
      </c>
      <c r="C17" s="36">
        <f>Stat.!P13</f>
        <v>810</v>
      </c>
      <c r="D17" s="36">
        <f>Stat.!AD13</f>
        <v>0</v>
      </c>
      <c r="E17" s="36">
        <f>Stat.!AR13</f>
        <v>0</v>
      </c>
      <c r="F17" s="36">
        <f>Stat.!BF13</f>
        <v>1</v>
      </c>
      <c r="G17" s="16">
        <f>Stat.!BT13</f>
        <v>0</v>
      </c>
      <c r="H17" s="35"/>
      <c r="I17" s="16">
        <f>Stat.!P50</f>
        <v>701</v>
      </c>
      <c r="J17" s="27">
        <f>Stat.!AD50</f>
        <v>0</v>
      </c>
      <c r="K17" s="16">
        <f>Stat.!AR50</f>
        <v>1</v>
      </c>
      <c r="L17" s="27">
        <f>Stat.!BF50</f>
        <v>1</v>
      </c>
      <c r="M17" s="16">
        <f>Stat.!BT50</f>
        <v>2</v>
      </c>
      <c r="N17" s="35"/>
      <c r="O17" s="16">
        <f t="shared" si="0"/>
        <v>1511</v>
      </c>
      <c r="P17" s="27">
        <f t="shared" si="1"/>
        <v>0</v>
      </c>
      <c r="Q17" s="111">
        <f t="shared" si="2"/>
        <v>1</v>
      </c>
      <c r="R17" s="114">
        <f t="shared" si="3"/>
        <v>2</v>
      </c>
      <c r="S17" s="35">
        <f t="shared" si="4"/>
        <v>2</v>
      </c>
      <c r="T17" s="34">
        <f t="shared" si="5"/>
        <v>3</v>
      </c>
      <c r="U17" s="39"/>
      <c r="X17" s="6" t="str">
        <f>Stat.!B67</f>
        <v>Sevelda Roman</v>
      </c>
      <c r="Y17" s="6">
        <f>Stat.!AR67</f>
        <v>1</v>
      </c>
      <c r="Z17" s="6">
        <f>Stat.!BF67</f>
        <v>0</v>
      </c>
      <c r="AA17" s="6">
        <f t="shared" si="6"/>
        <v>1</v>
      </c>
      <c r="AB17" s="945" t="str">
        <f>Stat.!B55</f>
        <v>Novák Bohumír</v>
      </c>
      <c r="AC17" s="945">
        <f>Stat.!P55</f>
        <v>606</v>
      </c>
      <c r="AD17" s="945">
        <f>Stat.!AD55</f>
        <v>29</v>
      </c>
      <c r="AE17" s="945">
        <f t="shared" si="7"/>
        <v>635</v>
      </c>
      <c r="AF17" s="6" t="str">
        <f>Stat.!B48</f>
        <v>Habr Vojta</v>
      </c>
      <c r="AG17" s="6">
        <f t="shared" si="8"/>
        <v>1</v>
      </c>
      <c r="AH17" s="6">
        <f>Stat.!BU48</f>
        <v>0</v>
      </c>
      <c r="AI17" s="6">
        <f>Stat.!BT48</f>
        <v>1</v>
      </c>
      <c r="AK17" s="946" t="str">
        <f>Stat.!B18</f>
        <v>Novák Bohumír</v>
      </c>
      <c r="AL17" s="946">
        <f>COUNT(Stat.!C18:O18,Stat.!C55:O55)</f>
        <v>13</v>
      </c>
      <c r="AM17" s="946">
        <f>COUNT(Stat.!Q18:AC18,Stat.!Q55:AC55)</f>
        <v>2</v>
      </c>
      <c r="AN17" s="946">
        <f t="shared" si="9"/>
        <v>15</v>
      </c>
      <c r="AP17" s="638" t="str">
        <f>Stat.!B55</f>
        <v>Novák Bohumír</v>
      </c>
      <c r="AQ17" s="638">
        <f>COUNT(Stat.!C55:O55)</f>
        <v>7</v>
      </c>
      <c r="AR17" s="638">
        <f>COUNT(Stat.!Q55:AC55)</f>
        <v>1</v>
      </c>
      <c r="AS17" s="638">
        <f t="shared" si="10"/>
        <v>8</v>
      </c>
    </row>
    <row r="18" spans="1:45" x14ac:dyDescent="0.2">
      <c r="A18" s="339">
        <v>12</v>
      </c>
      <c r="B18" s="344" t="str">
        <f>Stat.!B30</f>
        <v>Sevelda Roman</v>
      </c>
      <c r="C18" s="36">
        <f>Stat.!P30</f>
        <v>86</v>
      </c>
      <c r="D18" s="36">
        <f>Stat.!AD30</f>
        <v>0</v>
      </c>
      <c r="E18" s="36">
        <f>Stat.!AR30</f>
        <v>1</v>
      </c>
      <c r="F18" s="36">
        <f>Stat.!BF30</f>
        <v>0</v>
      </c>
      <c r="G18" s="16">
        <f>Stat.!BT30</f>
        <v>0</v>
      </c>
      <c r="H18" s="35"/>
      <c r="I18" s="16">
        <f>Stat.!P67</f>
        <v>255</v>
      </c>
      <c r="J18" s="27">
        <f>Stat.!AD67</f>
        <v>0</v>
      </c>
      <c r="K18" s="16">
        <f>Stat.!AR67</f>
        <v>1</v>
      </c>
      <c r="L18" s="27">
        <f>Stat.!BF67</f>
        <v>0</v>
      </c>
      <c r="M18" s="16">
        <f>Stat.!BT67</f>
        <v>0</v>
      </c>
      <c r="N18" s="35"/>
      <c r="O18" s="16">
        <f t="shared" si="0"/>
        <v>341</v>
      </c>
      <c r="P18" s="27">
        <f t="shared" si="1"/>
        <v>0</v>
      </c>
      <c r="Q18" s="111">
        <f t="shared" si="2"/>
        <v>2</v>
      </c>
      <c r="R18" s="114">
        <f t="shared" si="3"/>
        <v>0</v>
      </c>
      <c r="S18" s="35">
        <f t="shared" si="4"/>
        <v>0</v>
      </c>
      <c r="T18" s="34">
        <f t="shared" si="5"/>
        <v>2</v>
      </c>
      <c r="U18" s="40"/>
      <c r="X18" s="6" t="str">
        <f>Stat.!B43</f>
        <v>Bastl Vojta</v>
      </c>
      <c r="Y18" s="6">
        <f>Stat.!AR69</f>
        <v>1</v>
      </c>
      <c r="Z18" s="6">
        <f>Stat.!BF69</f>
        <v>0</v>
      </c>
      <c r="AA18" s="6">
        <f t="shared" si="6"/>
        <v>1</v>
      </c>
      <c r="AB18" s="945" t="str">
        <f>Stat.!B47</f>
        <v>Habr Stanislav</v>
      </c>
      <c r="AC18" s="945">
        <f>Stat.!P47</f>
        <v>450</v>
      </c>
      <c r="AD18" s="945">
        <f>Stat.!AD47</f>
        <v>10</v>
      </c>
      <c r="AE18" s="945">
        <f t="shared" si="7"/>
        <v>460</v>
      </c>
      <c r="AF18" s="6" t="str">
        <f>Stat.!B52</f>
        <v>Kelbler Marek</v>
      </c>
      <c r="AG18" s="6">
        <f t="shared" si="8"/>
        <v>0</v>
      </c>
      <c r="AH18" s="6">
        <f>Stat.!BU52</f>
        <v>0</v>
      </c>
      <c r="AI18" s="6">
        <f>Stat.!BT52</f>
        <v>0</v>
      </c>
      <c r="AK18" s="946" t="str">
        <f>Stat.!B17</f>
        <v>Mašát Pavel</v>
      </c>
      <c r="AL18" s="946">
        <f>COUNT(Stat.!C17:O17,Stat.!C54:O54)</f>
        <v>10</v>
      </c>
      <c r="AM18" s="946">
        <f>COUNT(Stat.!Q17:AC17,Stat.!Q54:AC54)</f>
        <v>5</v>
      </c>
      <c r="AN18" s="946">
        <f t="shared" si="9"/>
        <v>15</v>
      </c>
      <c r="AP18" s="638" t="str">
        <f>Stat.!B47</f>
        <v>Habr Stanislav</v>
      </c>
      <c r="AQ18" s="638">
        <f>COUNT(Stat.!C47:O47)</f>
        <v>5</v>
      </c>
      <c r="AR18" s="638">
        <f>COUNT(Stat.!Q47:AC47)</f>
        <v>1</v>
      </c>
      <c r="AS18" s="638">
        <f t="shared" si="10"/>
        <v>6</v>
      </c>
    </row>
    <row r="19" spans="1:45" x14ac:dyDescent="0.2">
      <c r="A19" s="339">
        <v>13</v>
      </c>
      <c r="B19" s="344" t="str">
        <f>Stat.!B33</f>
        <v>Březina Martin</v>
      </c>
      <c r="C19" s="36">
        <f>Stat.!P33</f>
        <v>0</v>
      </c>
      <c r="D19" s="36">
        <f>Stat.!AD33</f>
        <v>0</v>
      </c>
      <c r="E19" s="36">
        <f>Stat.!AR33</f>
        <v>0</v>
      </c>
      <c r="F19" s="36">
        <f>Stat.!BF33</f>
        <v>0</v>
      </c>
      <c r="G19" s="16">
        <f>Stat.!BT33</f>
        <v>0</v>
      </c>
      <c r="H19" s="35"/>
      <c r="I19" s="16">
        <f>Stat.!P70</f>
        <v>137</v>
      </c>
      <c r="J19" s="27">
        <f>Stat.!AD70</f>
        <v>0</v>
      </c>
      <c r="K19" s="16">
        <f>Stat.!AR70</f>
        <v>2</v>
      </c>
      <c r="L19" s="27">
        <f>Stat.!BF70</f>
        <v>0</v>
      </c>
      <c r="M19" s="16">
        <f>Stat.!BT70</f>
        <v>0</v>
      </c>
      <c r="N19" s="35"/>
      <c r="O19" s="16">
        <f t="shared" si="0"/>
        <v>137</v>
      </c>
      <c r="P19" s="27">
        <f t="shared" si="1"/>
        <v>0</v>
      </c>
      <c r="Q19" s="111">
        <f t="shared" si="2"/>
        <v>2</v>
      </c>
      <c r="R19" s="114">
        <f t="shared" si="3"/>
        <v>0</v>
      </c>
      <c r="S19" s="35">
        <f t="shared" si="4"/>
        <v>0</v>
      </c>
      <c r="T19" s="34">
        <f t="shared" si="5"/>
        <v>2</v>
      </c>
      <c r="U19" s="39"/>
      <c r="X19" s="6" t="str">
        <f>Stat.!B50</f>
        <v>Havlík Vojta</v>
      </c>
      <c r="Y19" s="6">
        <f>Stat.!AR43</f>
        <v>0</v>
      </c>
      <c r="Z19" s="6">
        <f>Stat.!BF43</f>
        <v>1</v>
      </c>
      <c r="AA19" s="6">
        <f t="shared" si="6"/>
        <v>1</v>
      </c>
      <c r="AB19" s="945" t="str">
        <f>Stat.!B68</f>
        <v>Točík Daniel</v>
      </c>
      <c r="AC19" s="945">
        <f>Stat.!P68</f>
        <v>314</v>
      </c>
      <c r="AD19" s="945">
        <f>Stat.!AD68</f>
        <v>0</v>
      </c>
      <c r="AE19" s="945">
        <f t="shared" si="7"/>
        <v>314</v>
      </c>
      <c r="AF19" s="6" t="str">
        <f>Stat.!B62</f>
        <v>Kapinus Radek</v>
      </c>
      <c r="AG19" s="6">
        <f t="shared" si="8"/>
        <v>0</v>
      </c>
      <c r="AH19" s="6">
        <f>Stat.!BU62</f>
        <v>0</v>
      </c>
      <c r="AI19" s="6">
        <f>Stat.!BT62</f>
        <v>0</v>
      </c>
      <c r="AK19" s="946" t="str">
        <f>Stat.!B20</f>
        <v>Pokorný Václav</v>
      </c>
      <c r="AL19" s="946">
        <f>COUNT(Stat.!C20:O20,Stat.!C57:O57)</f>
        <v>13</v>
      </c>
      <c r="AM19" s="946">
        <f>COUNT(Stat.!Q20:AC20,Stat.!Q57:AC57)</f>
        <v>1</v>
      </c>
      <c r="AN19" s="946">
        <f t="shared" si="9"/>
        <v>14</v>
      </c>
      <c r="AP19" s="638" t="str">
        <f>Stat.!B54</f>
        <v>Mašát Pavel</v>
      </c>
      <c r="AQ19" s="638">
        <f>COUNT(Stat.!C54:O54)</f>
        <v>3</v>
      </c>
      <c r="AR19" s="638">
        <f>COUNT(Stat.!Q54:AC54)</f>
        <v>3</v>
      </c>
      <c r="AS19" s="638">
        <f t="shared" si="10"/>
        <v>6</v>
      </c>
    </row>
    <row r="20" spans="1:45" x14ac:dyDescent="0.2">
      <c r="A20" s="339">
        <v>14</v>
      </c>
      <c r="B20" s="344" t="str">
        <f>Stat.!B7</f>
        <v>Chvátal Patrik</v>
      </c>
      <c r="C20" s="36">
        <f>Stat.!P7</f>
        <v>285</v>
      </c>
      <c r="D20" s="36">
        <f>Stat.!AD7</f>
        <v>69</v>
      </c>
      <c r="E20" s="36">
        <f>Stat.!AR7</f>
        <v>1</v>
      </c>
      <c r="F20" s="36">
        <f>Stat.!BF7</f>
        <v>1</v>
      </c>
      <c r="G20" s="16">
        <f>Stat.!BT7</f>
        <v>0</v>
      </c>
      <c r="H20" s="35"/>
      <c r="I20" s="16">
        <f>Stat.!P44</f>
        <v>0</v>
      </c>
      <c r="J20" s="27">
        <f>Stat.!AD44</f>
        <v>0</v>
      </c>
      <c r="K20" s="16">
        <f>Stat.!AR44</f>
        <v>0</v>
      </c>
      <c r="L20" s="27">
        <f>Stat.!BF44</f>
        <v>0</v>
      </c>
      <c r="M20" s="16">
        <f>Stat.!BT44</f>
        <v>0</v>
      </c>
      <c r="N20" s="34"/>
      <c r="O20" s="16">
        <f t="shared" si="0"/>
        <v>285</v>
      </c>
      <c r="P20" s="27">
        <f t="shared" si="1"/>
        <v>69</v>
      </c>
      <c r="Q20" s="111">
        <f t="shared" si="2"/>
        <v>1</v>
      </c>
      <c r="R20" s="114">
        <f t="shared" si="3"/>
        <v>1</v>
      </c>
      <c r="S20" s="35">
        <f t="shared" si="4"/>
        <v>0</v>
      </c>
      <c r="T20" s="34">
        <f t="shared" si="5"/>
        <v>2</v>
      </c>
      <c r="U20" s="39"/>
      <c r="X20" s="6" t="str">
        <f>Stat.!B41</f>
        <v>Havlík Roman</v>
      </c>
      <c r="Y20" s="6">
        <f>Stat.!AR64</f>
        <v>0</v>
      </c>
      <c r="Z20" s="6">
        <f>Stat.!BF64</f>
        <v>1</v>
      </c>
      <c r="AA20" s="6">
        <f t="shared" si="6"/>
        <v>1</v>
      </c>
      <c r="AB20" s="945" t="str">
        <f>Stat.!B59</f>
        <v>Urbánek Pavel</v>
      </c>
      <c r="AC20" s="945">
        <f>Stat.!P59</f>
        <v>270</v>
      </c>
      <c r="AD20" s="945">
        <f>Stat.!AD59</f>
        <v>0</v>
      </c>
      <c r="AE20" s="945">
        <f t="shared" si="7"/>
        <v>270</v>
      </c>
      <c r="AF20" s="6" t="str">
        <f>Stat.!B51</f>
        <v>Jindra Damián</v>
      </c>
      <c r="AG20" s="6">
        <f t="shared" si="8"/>
        <v>0</v>
      </c>
      <c r="AH20" s="6">
        <f>Stat.!BU51</f>
        <v>0</v>
      </c>
      <c r="AI20" s="6">
        <f>Stat.!BT51</f>
        <v>0</v>
      </c>
      <c r="AK20" s="946" t="str">
        <f>Stat.!B23</f>
        <v>Zamazal Jindřich</v>
      </c>
      <c r="AL20" s="946">
        <f>COUNT(Stat.!C23:O23,Stat.!C60:O60)</f>
        <v>13</v>
      </c>
      <c r="AM20" s="946">
        <f>COUNT(Stat.!Q23:AC23,Stat.!Q60:AC60)</f>
        <v>0</v>
      </c>
      <c r="AN20" s="946">
        <f t="shared" si="9"/>
        <v>13</v>
      </c>
      <c r="AP20" s="638" t="str">
        <f>Stat.!B63</f>
        <v>Dolák Jan</v>
      </c>
      <c r="AQ20" s="638">
        <f>COUNT(Stat.!C63:O63)</f>
        <v>0</v>
      </c>
      <c r="AR20" s="638">
        <f>COUNT(Stat.!Q63:AC63)</f>
        <v>5</v>
      </c>
      <c r="AS20" s="638">
        <f t="shared" si="10"/>
        <v>5</v>
      </c>
    </row>
    <row r="21" spans="1:45" x14ac:dyDescent="0.2">
      <c r="A21" s="339">
        <v>15</v>
      </c>
      <c r="B21" s="344" t="str">
        <f>Stat.!B19</f>
        <v>Novák Vojta</v>
      </c>
      <c r="C21" s="36">
        <f>Stat.!P19</f>
        <v>929</v>
      </c>
      <c r="D21" s="36">
        <f>Stat.!AD19</f>
        <v>26</v>
      </c>
      <c r="E21" s="36">
        <f>Stat.!AR19</f>
        <v>1</v>
      </c>
      <c r="F21" s="36">
        <f>Stat.!BF19</f>
        <v>0</v>
      </c>
      <c r="G21" s="16">
        <f>Stat.!BT19</f>
        <v>0</v>
      </c>
      <c r="H21" s="35"/>
      <c r="I21" s="16">
        <f>Stat.!P56</f>
        <v>900</v>
      </c>
      <c r="J21" s="27">
        <f>Stat.!AD56</f>
        <v>0</v>
      </c>
      <c r="K21" s="16">
        <f>Stat.!AR56</f>
        <v>0</v>
      </c>
      <c r="L21" s="27">
        <f>Stat.!BF56</f>
        <v>0</v>
      </c>
      <c r="M21" s="16">
        <f>Stat.!BT56</f>
        <v>1</v>
      </c>
      <c r="N21" s="35"/>
      <c r="O21" s="16">
        <f t="shared" si="0"/>
        <v>1829</v>
      </c>
      <c r="P21" s="27">
        <f t="shared" si="1"/>
        <v>26</v>
      </c>
      <c r="Q21" s="111">
        <f t="shared" si="2"/>
        <v>1</v>
      </c>
      <c r="R21" s="114">
        <f t="shared" si="3"/>
        <v>0</v>
      </c>
      <c r="S21" s="35">
        <f t="shared" si="4"/>
        <v>1</v>
      </c>
      <c r="T21" s="34">
        <f t="shared" si="5"/>
        <v>1</v>
      </c>
      <c r="U21" s="39"/>
      <c r="X21" s="6" t="str">
        <f>Stat.!B51</f>
        <v>Jindra Damián</v>
      </c>
      <c r="Y21" s="6">
        <f>Stat.!AR41</f>
        <v>0</v>
      </c>
      <c r="Z21" s="6">
        <f>Stat.!BF41</f>
        <v>1</v>
      </c>
      <c r="AA21" s="6">
        <f t="shared" si="6"/>
        <v>1</v>
      </c>
      <c r="AB21" s="945" t="str">
        <f>Stat.!B67</f>
        <v>Sevelda Roman</v>
      </c>
      <c r="AC21" s="945">
        <f>Stat.!P67</f>
        <v>255</v>
      </c>
      <c r="AD21" s="945">
        <f>Stat.!AD67</f>
        <v>0</v>
      </c>
      <c r="AE21" s="945">
        <f t="shared" si="7"/>
        <v>255</v>
      </c>
      <c r="AF21" s="6" t="str">
        <f>Stat.!B66</f>
        <v>Janák Pavel</v>
      </c>
      <c r="AG21" s="6">
        <f t="shared" si="8"/>
        <v>0</v>
      </c>
      <c r="AH21" s="6">
        <f>Stat.!BU66</f>
        <v>0</v>
      </c>
      <c r="AI21" s="6">
        <f>Stat.!BT66</f>
        <v>0</v>
      </c>
      <c r="AK21" s="946" t="str">
        <f>Stat.!B27</f>
        <v>Chvátal Jan</v>
      </c>
      <c r="AL21" s="946">
        <f>COUNT(Stat.!C27:O27,Stat.!C64:O64)</f>
        <v>6</v>
      </c>
      <c r="AM21" s="946">
        <f>COUNT(Stat.!Q27:AC27,Stat.!Q64:AC64)</f>
        <v>6</v>
      </c>
      <c r="AN21" s="946">
        <f t="shared" si="9"/>
        <v>12</v>
      </c>
      <c r="AP21" s="638" t="str">
        <f>Stat.!B68</f>
        <v>Točík Daniel</v>
      </c>
      <c r="AQ21" s="638">
        <f>COUNT(Stat.!C68:O68)</f>
        <v>4</v>
      </c>
      <c r="AR21" s="638">
        <f>COUNT(Stat.!Q68:AC68)</f>
        <v>0</v>
      </c>
      <c r="AS21" s="638">
        <f t="shared" si="10"/>
        <v>4</v>
      </c>
    </row>
    <row r="22" spans="1:45" x14ac:dyDescent="0.2">
      <c r="A22" s="339">
        <v>16</v>
      </c>
      <c r="B22" s="344" t="str">
        <f>Stat.!B22</f>
        <v>Urbánek Pavel</v>
      </c>
      <c r="C22" s="36">
        <f>Stat.!P22</f>
        <v>88</v>
      </c>
      <c r="D22" s="36">
        <f>Stat.!AD22</f>
        <v>34</v>
      </c>
      <c r="E22" s="36">
        <f>Stat.!AR22</f>
        <v>1</v>
      </c>
      <c r="F22" s="36">
        <f>Stat.!BF22</f>
        <v>0</v>
      </c>
      <c r="G22" s="16">
        <f>Stat.!BT22</f>
        <v>1</v>
      </c>
      <c r="H22" s="35"/>
      <c r="I22" s="16">
        <f>Stat.!P59</f>
        <v>270</v>
      </c>
      <c r="J22" s="27">
        <f>Stat.!AD59</f>
        <v>0</v>
      </c>
      <c r="K22" s="16">
        <f>Stat.!AR59</f>
        <v>0</v>
      </c>
      <c r="L22" s="27">
        <f>Stat.!BF59</f>
        <v>0</v>
      </c>
      <c r="M22" s="16">
        <f>Stat.!BT59</f>
        <v>1</v>
      </c>
      <c r="N22" s="35"/>
      <c r="O22" s="16">
        <f t="shared" si="0"/>
        <v>358</v>
      </c>
      <c r="P22" s="27">
        <f t="shared" si="1"/>
        <v>34</v>
      </c>
      <c r="Q22" s="111">
        <f t="shared" si="2"/>
        <v>1</v>
      </c>
      <c r="R22" s="114">
        <f t="shared" si="3"/>
        <v>0</v>
      </c>
      <c r="S22" s="35">
        <f t="shared" si="4"/>
        <v>2</v>
      </c>
      <c r="T22" s="34">
        <f t="shared" si="5"/>
        <v>1</v>
      </c>
      <c r="U22" s="39"/>
      <c r="X22" s="6" t="str">
        <f>Stat.!B69</f>
        <v>Piler Tomáš</v>
      </c>
      <c r="Y22" s="6">
        <f>Stat.!AR51</f>
        <v>0</v>
      </c>
      <c r="Z22" s="6">
        <f>Stat.!BF51</f>
        <v>1</v>
      </c>
      <c r="AA22" s="6">
        <f t="shared" si="6"/>
        <v>1</v>
      </c>
      <c r="AB22" s="945" t="str">
        <f>Stat.!B43</f>
        <v>Bastl Vojta</v>
      </c>
      <c r="AC22" s="945">
        <f>Stat.!P43</f>
        <v>246</v>
      </c>
      <c r="AD22" s="945">
        <f>Stat.!AD43</f>
        <v>8</v>
      </c>
      <c r="AE22" s="945">
        <f t="shared" si="7"/>
        <v>254</v>
      </c>
      <c r="AF22" s="6" t="str">
        <f>Stat.!B61</f>
        <v>Jahoda Martin</v>
      </c>
      <c r="AG22" s="6">
        <f t="shared" si="8"/>
        <v>0</v>
      </c>
      <c r="AH22" s="6">
        <f>Stat.!BU61</f>
        <v>0</v>
      </c>
      <c r="AI22" s="6">
        <f>Stat.!BT61</f>
        <v>0</v>
      </c>
      <c r="AK22" s="946" t="str">
        <f>Stat.!B10</f>
        <v>Habr Stanislav</v>
      </c>
      <c r="AL22" s="946">
        <f>COUNT(Stat.!C10:O10,Stat.!C47:O47)</f>
        <v>8</v>
      </c>
      <c r="AM22" s="946">
        <f>COUNT(Stat.!Q10:AC10,Stat.!Q47:AC47)</f>
        <v>2</v>
      </c>
      <c r="AN22" s="946">
        <f t="shared" si="9"/>
        <v>10</v>
      </c>
      <c r="AP22" s="638" t="str">
        <f>Stat.!B43</f>
        <v>Bastl Vojta</v>
      </c>
      <c r="AQ22" s="638">
        <f>COUNT(Stat.!C43:O43)</f>
        <v>3</v>
      </c>
      <c r="AR22" s="638">
        <f>COUNT(Stat.!Q43:AC43)</f>
        <v>1</v>
      </c>
      <c r="AS22" s="638">
        <f t="shared" si="10"/>
        <v>4</v>
      </c>
    </row>
    <row r="23" spans="1:45" x14ac:dyDescent="0.2">
      <c r="A23" s="339">
        <v>17</v>
      </c>
      <c r="B23" s="344" t="str">
        <f>Stat.!B17</f>
        <v>Mašát Pavel</v>
      </c>
      <c r="C23" s="36">
        <f>Stat.!P17</f>
        <v>555</v>
      </c>
      <c r="D23" s="36">
        <f>Stat.!AD17</f>
        <v>55</v>
      </c>
      <c r="E23" s="36">
        <f>Stat.!AR17</f>
        <v>1</v>
      </c>
      <c r="F23" s="36">
        <f>Stat.!BF17</f>
        <v>0</v>
      </c>
      <c r="G23" s="16">
        <f>Stat.!BT17</f>
        <v>1</v>
      </c>
      <c r="H23" s="35"/>
      <c r="I23" s="16">
        <f>Stat.!P54</f>
        <v>196</v>
      </c>
      <c r="J23" s="27">
        <f>Stat.!AD54</f>
        <v>25</v>
      </c>
      <c r="K23" s="16">
        <f>Stat.!AR54</f>
        <v>0</v>
      </c>
      <c r="L23" s="27">
        <f>Stat.!BF54</f>
        <v>0</v>
      </c>
      <c r="M23" s="16">
        <f>Stat.!BT54</f>
        <v>1</v>
      </c>
      <c r="N23" s="35"/>
      <c r="O23" s="16">
        <f t="shared" si="0"/>
        <v>751</v>
      </c>
      <c r="P23" s="27">
        <f t="shared" si="1"/>
        <v>80</v>
      </c>
      <c r="Q23" s="111">
        <f t="shared" si="2"/>
        <v>1</v>
      </c>
      <c r="R23" s="114">
        <f t="shared" si="3"/>
        <v>0</v>
      </c>
      <c r="S23" s="35">
        <f t="shared" si="4"/>
        <v>2</v>
      </c>
      <c r="T23" s="34">
        <f t="shared" si="5"/>
        <v>1</v>
      </c>
      <c r="U23" s="39"/>
      <c r="X23" s="6" t="str">
        <f>Stat.!B63</f>
        <v>Dolák Jan</v>
      </c>
      <c r="Y23" s="6">
        <f>Stat.!AR63</f>
        <v>0</v>
      </c>
      <c r="Z23" s="6">
        <f>Stat.!BF63</f>
        <v>1</v>
      </c>
      <c r="AA23" s="6">
        <f t="shared" si="6"/>
        <v>1</v>
      </c>
      <c r="AB23" s="945" t="str">
        <f>Stat.!B54</f>
        <v>Mašát Pavel</v>
      </c>
      <c r="AC23" s="945">
        <f>Stat.!P54</f>
        <v>196</v>
      </c>
      <c r="AD23" s="945">
        <f>Stat.!AD54</f>
        <v>25</v>
      </c>
      <c r="AE23" s="945">
        <f t="shared" si="7"/>
        <v>221</v>
      </c>
      <c r="AF23" s="6" t="str">
        <f>Stat.!B44</f>
        <v>Chvátal Patrik</v>
      </c>
      <c r="AG23" s="6">
        <f t="shared" si="8"/>
        <v>0</v>
      </c>
      <c r="AH23" s="6">
        <f>Stat.!BU44</f>
        <v>0</v>
      </c>
      <c r="AI23" s="6">
        <f>Stat.!BT44</f>
        <v>0</v>
      </c>
      <c r="AK23" s="946" t="str">
        <f>Stat.!B7</f>
        <v>Chvátal Patrik</v>
      </c>
      <c r="AL23" s="946">
        <f>COUNT(Stat.!C7:O7,Stat.!C44:O44)</f>
        <v>4</v>
      </c>
      <c r="AM23" s="946">
        <f>COUNT(Stat.!Q7:AC7,Stat.!Q44:AC44)</f>
        <v>3</v>
      </c>
      <c r="AN23" s="946">
        <f t="shared" si="9"/>
        <v>7</v>
      </c>
      <c r="AP23" s="638" t="str">
        <f>Stat.!B49</f>
        <v>Havlík Martin</v>
      </c>
      <c r="AQ23" s="638">
        <f>COUNT(Stat.!C49:O49)</f>
        <v>2</v>
      </c>
      <c r="AR23" s="638">
        <f>COUNT(Stat.!Q49:AC49)</f>
        <v>2</v>
      </c>
      <c r="AS23" s="638">
        <f t="shared" si="10"/>
        <v>4</v>
      </c>
    </row>
    <row r="24" spans="1:45" x14ac:dyDescent="0.2">
      <c r="A24" s="339">
        <v>18</v>
      </c>
      <c r="B24" s="344" t="str">
        <f>Stat.!B32</f>
        <v>Piler Tomáš</v>
      </c>
      <c r="C24" s="36">
        <f>Stat.!P32</f>
        <v>0</v>
      </c>
      <c r="D24" s="36">
        <f>Stat.!AD32</f>
        <v>0</v>
      </c>
      <c r="E24" s="36">
        <f>Stat.!AR32</f>
        <v>0</v>
      </c>
      <c r="F24" s="36">
        <f>Stat.!BF32</f>
        <v>0</v>
      </c>
      <c r="G24" s="16">
        <f>Stat.!BT32</f>
        <v>0</v>
      </c>
      <c r="H24" s="35"/>
      <c r="I24" s="16">
        <f>Stat.!P69</f>
        <v>180</v>
      </c>
      <c r="J24" s="27">
        <f>Stat.!AD69</f>
        <v>0</v>
      </c>
      <c r="K24" s="16">
        <f>Stat.!AR69</f>
        <v>1</v>
      </c>
      <c r="L24" s="27">
        <f>Stat.!BF69</f>
        <v>0</v>
      </c>
      <c r="M24" s="16">
        <f>Stat.!BT69</f>
        <v>0</v>
      </c>
      <c r="N24" s="35"/>
      <c r="O24" s="16">
        <f t="shared" si="0"/>
        <v>180</v>
      </c>
      <c r="P24" s="27">
        <f t="shared" si="1"/>
        <v>0</v>
      </c>
      <c r="Q24" s="111">
        <f t="shared" si="2"/>
        <v>1</v>
      </c>
      <c r="R24" s="114">
        <f t="shared" si="3"/>
        <v>0</v>
      </c>
      <c r="S24" s="35">
        <f t="shared" si="4"/>
        <v>0</v>
      </c>
      <c r="T24" s="34">
        <f t="shared" si="5"/>
        <v>1</v>
      </c>
      <c r="U24" s="39"/>
      <c r="X24" s="6" t="str">
        <f>Stat.!B73</f>
        <v>Šťastný Martin</v>
      </c>
      <c r="Y24" s="6">
        <f>Stat.!AR73</f>
        <v>0</v>
      </c>
      <c r="Z24" s="6">
        <f>Stat.!BF73</f>
        <v>1</v>
      </c>
      <c r="AA24" s="6">
        <f t="shared" si="6"/>
        <v>1</v>
      </c>
      <c r="AB24" s="945" t="str">
        <f>Stat.!B69</f>
        <v>Piler Tomáš</v>
      </c>
      <c r="AC24" s="945">
        <f>Stat.!P69</f>
        <v>180</v>
      </c>
      <c r="AD24" s="945">
        <f>Stat.!AD69</f>
        <v>0</v>
      </c>
      <c r="AE24" s="945">
        <f t="shared" si="7"/>
        <v>180</v>
      </c>
      <c r="AF24" s="6" t="str">
        <f>Stat.!B41</f>
        <v>Havlík Roman</v>
      </c>
      <c r="AG24" s="6">
        <f t="shared" si="8"/>
        <v>0</v>
      </c>
      <c r="AH24" s="6">
        <f>Stat.!BU41</f>
        <v>0</v>
      </c>
      <c r="AI24" s="6">
        <f>Stat.!BT41</f>
        <v>0</v>
      </c>
      <c r="AK24" s="946" t="str">
        <f>Stat.!B22</f>
        <v>Urbánek Pavel</v>
      </c>
      <c r="AL24" s="946">
        <f>COUNT(Stat.!C22:O22,Stat.!C59:O59)</f>
        <v>4</v>
      </c>
      <c r="AM24" s="946">
        <f>COUNT(Stat.!Q22:AC22,Stat.!Q59:AC59)</f>
        <v>3</v>
      </c>
      <c r="AN24" s="946">
        <f t="shared" si="9"/>
        <v>7</v>
      </c>
      <c r="AP24" s="638" t="str">
        <f>Stat.!B59</f>
        <v>Urbánek Pavel</v>
      </c>
      <c r="AQ24" s="638">
        <f>COUNT(Stat.!C59:O59)</f>
        <v>3</v>
      </c>
      <c r="AR24" s="638">
        <f>COUNT(Stat.!Q59:AC59)</f>
        <v>0</v>
      </c>
      <c r="AS24" s="638">
        <f t="shared" si="10"/>
        <v>3</v>
      </c>
    </row>
    <row r="25" spans="1:45" x14ac:dyDescent="0.2">
      <c r="A25" s="339">
        <v>19</v>
      </c>
      <c r="B25" s="344" t="str">
        <f>Stat.!B23</f>
        <v>Zamazal Jindřich</v>
      </c>
      <c r="C25" s="36">
        <f>Stat.!P23</f>
        <v>996</v>
      </c>
      <c r="D25" s="36">
        <f>Stat.!AD23</f>
        <v>0</v>
      </c>
      <c r="E25" s="36">
        <f>Stat.!AR23</f>
        <v>0</v>
      </c>
      <c r="F25" s="36">
        <f>Stat.!BF23</f>
        <v>1</v>
      </c>
      <c r="G25" s="16">
        <f>Stat.!BT23</f>
        <v>2</v>
      </c>
      <c r="H25" s="35"/>
      <c r="I25" s="16">
        <f>Stat.!P60</f>
        <v>80</v>
      </c>
      <c r="J25" s="27">
        <f>Stat.!AD60</f>
        <v>0</v>
      </c>
      <c r="K25" s="16">
        <f>Stat.!AR60</f>
        <v>0</v>
      </c>
      <c r="L25" s="27">
        <f>Stat.!BF60</f>
        <v>0</v>
      </c>
      <c r="M25" s="16">
        <f>Stat.!BT60</f>
        <v>0</v>
      </c>
      <c r="N25" s="35"/>
      <c r="O25" s="16">
        <f t="shared" si="0"/>
        <v>1076</v>
      </c>
      <c r="P25" s="27">
        <f t="shared" si="1"/>
        <v>0</v>
      </c>
      <c r="Q25" s="111">
        <f t="shared" si="2"/>
        <v>0</v>
      </c>
      <c r="R25" s="114">
        <f t="shared" si="3"/>
        <v>1</v>
      </c>
      <c r="S25" s="35">
        <f t="shared" si="4"/>
        <v>2</v>
      </c>
      <c r="T25" s="34">
        <f t="shared" si="5"/>
        <v>1</v>
      </c>
      <c r="U25" s="39"/>
      <c r="X25" s="6" t="str">
        <f>Stat.!B47</f>
        <v>Habr Stanislav</v>
      </c>
      <c r="Y25" s="6">
        <f>Stat.!AR47</f>
        <v>0</v>
      </c>
      <c r="Z25" s="6">
        <f>Stat.!BF47</f>
        <v>0</v>
      </c>
      <c r="AA25" s="6">
        <f t="shared" si="6"/>
        <v>0</v>
      </c>
      <c r="AB25" s="945" t="str">
        <f>Stat.!B49</f>
        <v>Havlík Martin</v>
      </c>
      <c r="AC25" s="945">
        <f>Stat.!P49</f>
        <v>133</v>
      </c>
      <c r="AD25" s="945">
        <f>Stat.!AD49</f>
        <v>27</v>
      </c>
      <c r="AE25" s="945">
        <f t="shared" si="7"/>
        <v>160</v>
      </c>
      <c r="AF25" s="6" t="str">
        <f>Stat.!B49</f>
        <v>Havlík Martin</v>
      </c>
      <c r="AG25" s="6">
        <f t="shared" si="8"/>
        <v>0</v>
      </c>
      <c r="AH25" s="6">
        <f>Stat.!BU49</f>
        <v>0</v>
      </c>
      <c r="AI25" s="6">
        <f>Stat.!BT49</f>
        <v>0</v>
      </c>
      <c r="AK25" s="946" t="str">
        <f>Stat.!B14</f>
        <v>Jindra Damián</v>
      </c>
      <c r="AL25" s="946">
        <f>COUNT(Stat.!C14:O14,Stat.!C51:O51)</f>
        <v>2</v>
      </c>
      <c r="AM25" s="946">
        <f>COUNT(Stat.!Q14:AC14,Stat.!Q51:AC51)</f>
        <v>5</v>
      </c>
      <c r="AN25" s="946">
        <f t="shared" si="9"/>
        <v>7</v>
      </c>
      <c r="AP25" s="638" t="str">
        <f>Stat.!B67</f>
        <v>Sevelda Roman</v>
      </c>
      <c r="AQ25" s="638">
        <f>COUNT(Stat.!C67:O67)</f>
        <v>3</v>
      </c>
      <c r="AR25" s="638">
        <f>COUNT(Stat.!Q67:AC67)</f>
        <v>0</v>
      </c>
      <c r="AS25" s="638">
        <f t="shared" si="10"/>
        <v>3</v>
      </c>
    </row>
    <row r="26" spans="1:45" x14ac:dyDescent="0.2">
      <c r="A26" s="339">
        <v>20</v>
      </c>
      <c r="B26" s="344" t="str">
        <f>Stat.!B27</f>
        <v>Chvátal Jan</v>
      </c>
      <c r="C26" s="36">
        <f>Stat.!P27</f>
        <v>0</v>
      </c>
      <c r="D26" s="36">
        <f>Stat.!AD27</f>
        <v>68</v>
      </c>
      <c r="E26" s="36">
        <f>Stat.!AR27</f>
        <v>0</v>
      </c>
      <c r="F26" s="36">
        <f>Stat.!BF27</f>
        <v>0</v>
      </c>
      <c r="G26" s="16">
        <f>Stat.!BT27</f>
        <v>0</v>
      </c>
      <c r="H26" s="35"/>
      <c r="I26" s="16">
        <f>Stat.!P64</f>
        <v>509</v>
      </c>
      <c r="J26" s="27">
        <f>Stat.!AD64</f>
        <v>187</v>
      </c>
      <c r="K26" s="16">
        <f>Stat.!AR64</f>
        <v>0</v>
      </c>
      <c r="L26" s="27">
        <f>Stat.!BF64</f>
        <v>1</v>
      </c>
      <c r="M26" s="16">
        <f>Stat.!BT64</f>
        <v>2</v>
      </c>
      <c r="N26" s="35"/>
      <c r="O26" s="16">
        <f t="shared" si="0"/>
        <v>509</v>
      </c>
      <c r="P26" s="27">
        <f t="shared" si="1"/>
        <v>255</v>
      </c>
      <c r="Q26" s="111">
        <f t="shared" si="2"/>
        <v>0</v>
      </c>
      <c r="R26" s="114">
        <f t="shared" si="3"/>
        <v>1</v>
      </c>
      <c r="S26" s="35">
        <f t="shared" si="4"/>
        <v>2</v>
      </c>
      <c r="T26" s="34">
        <f t="shared" si="5"/>
        <v>1</v>
      </c>
      <c r="U26" s="39"/>
      <c r="X26" s="6" t="str">
        <f>Stat.!B49</f>
        <v>Havlík Martin</v>
      </c>
      <c r="Y26" s="6">
        <f>Stat.!AR49</f>
        <v>0</v>
      </c>
      <c r="Z26" s="6">
        <f>Stat.!BF49</f>
        <v>0</v>
      </c>
      <c r="AA26" s="6">
        <f t="shared" si="6"/>
        <v>0</v>
      </c>
      <c r="AB26" s="945" t="str">
        <f>Stat.!B70</f>
        <v>Březina Martin</v>
      </c>
      <c r="AC26" s="945">
        <f>Stat.!P70</f>
        <v>137</v>
      </c>
      <c r="AD26" s="945">
        <f>Stat.!AD70</f>
        <v>0</v>
      </c>
      <c r="AE26" s="945">
        <f t="shared" si="7"/>
        <v>137</v>
      </c>
      <c r="AF26" s="6" t="str">
        <f>Stat.!B47</f>
        <v>Habr Stanislav</v>
      </c>
      <c r="AG26" s="6">
        <f t="shared" ref="AG26:AG39" si="11">AI26-AH26</f>
        <v>0</v>
      </c>
      <c r="AH26" s="6">
        <f>Stat.!BU47</f>
        <v>0</v>
      </c>
      <c r="AI26" s="6">
        <f>Stat.!BT47</f>
        <v>0</v>
      </c>
      <c r="AK26" s="946" t="str">
        <f>Stat.!B26</f>
        <v>Dolák Jan</v>
      </c>
      <c r="AL26" s="946">
        <f>COUNT(Stat.!C26:O26,Stat.!C63:O63)</f>
        <v>0</v>
      </c>
      <c r="AM26" s="946">
        <f>COUNT(Stat.!Q26:AC26,Stat.!Q63:AC63)</f>
        <v>7</v>
      </c>
      <c r="AN26" s="946">
        <f t="shared" si="9"/>
        <v>7</v>
      </c>
      <c r="AP26" s="638" t="str">
        <f>Stat.!B57</f>
        <v>Pokorný Václav</v>
      </c>
      <c r="AQ26" s="638">
        <f>COUNT(Stat.!C57:O57)</f>
        <v>2</v>
      </c>
      <c r="AR26" s="638">
        <f>COUNT(Stat.!Q57:AC57)</f>
        <v>0</v>
      </c>
      <c r="AS26" s="638">
        <f t="shared" si="10"/>
        <v>2</v>
      </c>
    </row>
    <row r="27" spans="1:45" x14ac:dyDescent="0.2">
      <c r="A27" s="339">
        <v>21</v>
      </c>
      <c r="B27" s="344" t="str">
        <f>Stat.!B4</f>
        <v>Havlík Roman</v>
      </c>
      <c r="C27" s="36">
        <f>Stat.!P4</f>
        <v>900</v>
      </c>
      <c r="D27" s="36">
        <f>Stat.!AD4</f>
        <v>0</v>
      </c>
      <c r="E27" s="36">
        <f>Stat.!AR4</f>
        <v>0</v>
      </c>
      <c r="F27" s="36">
        <f>Stat.!BF4</f>
        <v>0</v>
      </c>
      <c r="G27" s="16">
        <f>Stat.!BT4</f>
        <v>1</v>
      </c>
      <c r="H27" s="35"/>
      <c r="I27" s="16">
        <f>Stat.!P41</f>
        <v>990</v>
      </c>
      <c r="J27" s="27">
        <f>Stat.!AD41</f>
        <v>0</v>
      </c>
      <c r="K27" s="16">
        <f>Stat.!AR41</f>
        <v>0</v>
      </c>
      <c r="L27" s="27">
        <f>Stat.!BF41</f>
        <v>1</v>
      </c>
      <c r="M27" s="16">
        <f>Stat.!BT41</f>
        <v>0</v>
      </c>
      <c r="N27" s="35"/>
      <c r="O27" s="16">
        <f t="shared" si="0"/>
        <v>1890</v>
      </c>
      <c r="P27" s="27">
        <f t="shared" si="1"/>
        <v>0</v>
      </c>
      <c r="Q27" s="111">
        <f t="shared" si="2"/>
        <v>0</v>
      </c>
      <c r="R27" s="114">
        <f t="shared" si="3"/>
        <v>1</v>
      </c>
      <c r="S27" s="35">
        <f t="shared" si="4"/>
        <v>1</v>
      </c>
      <c r="T27" s="34">
        <f t="shared" si="5"/>
        <v>1</v>
      </c>
      <c r="U27" s="39"/>
      <c r="X27" s="6" t="str">
        <f>Stat.!B44</f>
        <v>Chvátal Patrik</v>
      </c>
      <c r="Y27" s="6">
        <f>Stat.!AR44</f>
        <v>0</v>
      </c>
      <c r="Z27" s="6">
        <f>Stat.!BF44</f>
        <v>0</v>
      </c>
      <c r="AA27" s="6">
        <f t="shared" si="6"/>
        <v>0</v>
      </c>
      <c r="AB27" s="945" t="str">
        <f>Stat.!B57</f>
        <v>Pokorný Václav</v>
      </c>
      <c r="AC27" s="945">
        <f>Stat.!P57</f>
        <v>102</v>
      </c>
      <c r="AD27" s="945">
        <f>Stat.!AD57</f>
        <v>0</v>
      </c>
      <c r="AE27" s="945">
        <f t="shared" si="7"/>
        <v>102</v>
      </c>
      <c r="AF27" s="6" t="str">
        <f>Stat.!B63</f>
        <v>Dolák Jan</v>
      </c>
      <c r="AG27" s="6">
        <f t="shared" si="11"/>
        <v>0</v>
      </c>
      <c r="AH27" s="6">
        <f>Stat.!BU63</f>
        <v>0</v>
      </c>
      <c r="AI27" s="6">
        <f>Stat.!BT63</f>
        <v>0</v>
      </c>
      <c r="AK27" s="946" t="str">
        <f>Stat.!B12</f>
        <v>Havlík Martin</v>
      </c>
      <c r="AL27" s="946">
        <f>COUNT(Stat.!C12:O12,Stat.!C49:O49)</f>
        <v>3</v>
      </c>
      <c r="AM27" s="946">
        <f>COUNT(Stat.!Q12:AC12,Stat.!Q49:AC49)</f>
        <v>3</v>
      </c>
      <c r="AN27" s="946">
        <f t="shared" si="9"/>
        <v>6</v>
      </c>
      <c r="AP27" s="638" t="str">
        <f>Stat.!B69</f>
        <v>Piler Tomáš</v>
      </c>
      <c r="AQ27" s="638">
        <f>COUNT(Stat.!C69:O69)</f>
        <v>2</v>
      </c>
      <c r="AR27" s="638">
        <f>COUNT(Stat.!Q69:AC69)</f>
        <v>0</v>
      </c>
      <c r="AS27" s="638">
        <f t="shared" si="10"/>
        <v>2</v>
      </c>
    </row>
    <row r="28" spans="1:45" x14ac:dyDescent="0.2">
      <c r="A28" s="339">
        <v>22</v>
      </c>
      <c r="B28" s="344" t="str">
        <f>Stat.!B14</f>
        <v>Jindra Damián</v>
      </c>
      <c r="C28" s="36">
        <f>Stat.!P14</f>
        <v>129</v>
      </c>
      <c r="D28" s="36">
        <f>Stat.!AD14</f>
        <v>45</v>
      </c>
      <c r="E28" s="36">
        <f>Stat.!AR14</f>
        <v>0</v>
      </c>
      <c r="F28" s="36">
        <f>Stat.!BF14</f>
        <v>0</v>
      </c>
      <c r="G28" s="16">
        <f>Stat.!BT14</f>
        <v>0</v>
      </c>
      <c r="H28" s="35"/>
      <c r="I28" s="16">
        <f>Stat.!P51</f>
        <v>0</v>
      </c>
      <c r="J28" s="27">
        <f>Stat.!AD51</f>
        <v>45</v>
      </c>
      <c r="K28" s="16">
        <f>Stat.!AR51</f>
        <v>0</v>
      </c>
      <c r="L28" s="27">
        <f>Stat.!BF51</f>
        <v>1</v>
      </c>
      <c r="M28" s="16">
        <f>Stat.!BT51</f>
        <v>0</v>
      </c>
      <c r="N28" s="35"/>
      <c r="O28" s="16">
        <f t="shared" si="0"/>
        <v>129</v>
      </c>
      <c r="P28" s="27">
        <f t="shared" si="1"/>
        <v>90</v>
      </c>
      <c r="Q28" s="111">
        <f t="shared" si="2"/>
        <v>0</v>
      </c>
      <c r="R28" s="114">
        <f t="shared" si="3"/>
        <v>1</v>
      </c>
      <c r="S28" s="35">
        <f t="shared" si="4"/>
        <v>0</v>
      </c>
      <c r="T28" s="34">
        <f t="shared" si="5"/>
        <v>1</v>
      </c>
      <c r="U28" s="39"/>
      <c r="X28" s="6" t="str">
        <f>Stat.!B61</f>
        <v>Jahoda Martin</v>
      </c>
      <c r="Y28" s="6">
        <f>Stat.!AR61</f>
        <v>0</v>
      </c>
      <c r="Z28" s="6">
        <f>Stat.!BF61</f>
        <v>0</v>
      </c>
      <c r="AA28" s="6">
        <f t="shared" si="6"/>
        <v>0</v>
      </c>
      <c r="AB28" s="945" t="str">
        <f>Stat.!B66</f>
        <v>Janák Pavel</v>
      </c>
      <c r="AC28" s="945">
        <f>Stat.!P66</f>
        <v>90</v>
      </c>
      <c r="AD28" s="945">
        <f>Stat.!AD66</f>
        <v>0</v>
      </c>
      <c r="AE28" s="945">
        <f t="shared" si="7"/>
        <v>90</v>
      </c>
      <c r="AF28" s="6" t="str">
        <f>Stat.!B43</f>
        <v>Bastl Vojta</v>
      </c>
      <c r="AG28" s="6">
        <f t="shared" si="11"/>
        <v>0</v>
      </c>
      <c r="AH28" s="6">
        <f>Stat.!BU43</f>
        <v>0</v>
      </c>
      <c r="AI28" s="6">
        <f>Stat.!BT43</f>
        <v>0</v>
      </c>
      <c r="AK28" s="946" t="str">
        <f>Stat.!B29</f>
        <v>Janák Pavel</v>
      </c>
      <c r="AL28" s="946">
        <f>COUNT(Stat.!C29:O29,Stat.!C66:O66)</f>
        <v>4</v>
      </c>
      <c r="AM28" s="946">
        <f>COUNT(Stat.!Q29:AC29,Stat.!Q66:AC66)</f>
        <v>0</v>
      </c>
      <c r="AN28" s="946">
        <f t="shared" si="9"/>
        <v>4</v>
      </c>
      <c r="AP28" s="638" t="str">
        <f>Stat.!B70</f>
        <v>Březina Martin</v>
      </c>
      <c r="AQ28" s="638">
        <f>COUNT(Stat.!C70:O70)</f>
        <v>2</v>
      </c>
      <c r="AR28" s="638">
        <f>COUNT(Stat.!Q70:AC70)</f>
        <v>0</v>
      </c>
      <c r="AS28" s="638">
        <f t="shared" si="10"/>
        <v>2</v>
      </c>
    </row>
    <row r="29" spans="1:45" x14ac:dyDescent="0.2">
      <c r="A29" s="339">
        <v>23</v>
      </c>
      <c r="B29" s="344" t="str">
        <f>Stat.!B26</f>
        <v>Dolák Jan</v>
      </c>
      <c r="C29" s="36">
        <f>Stat.!P26</f>
        <v>0</v>
      </c>
      <c r="D29" s="36">
        <f>Stat.!AD26</f>
        <v>11</v>
      </c>
      <c r="E29" s="36">
        <f>Stat.!AR26</f>
        <v>0</v>
      </c>
      <c r="F29" s="36">
        <f>Stat.!BF26</f>
        <v>0</v>
      </c>
      <c r="G29" s="16">
        <f>Stat.!BT26</f>
        <v>0</v>
      </c>
      <c r="H29" s="35"/>
      <c r="I29" s="16">
        <f>Stat.!P63</f>
        <v>0</v>
      </c>
      <c r="J29" s="27">
        <f>Stat.!AD63</f>
        <v>53</v>
      </c>
      <c r="K29" s="16">
        <f>Stat.!AR63</f>
        <v>0</v>
      </c>
      <c r="L29" s="27">
        <f>Stat.!BF63</f>
        <v>1</v>
      </c>
      <c r="M29" s="16">
        <f>Stat.!BT63</f>
        <v>0</v>
      </c>
      <c r="N29" s="35"/>
      <c r="O29" s="16">
        <f t="shared" si="0"/>
        <v>0</v>
      </c>
      <c r="P29" s="27">
        <f t="shared" si="1"/>
        <v>64</v>
      </c>
      <c r="Q29" s="111">
        <f t="shared" si="2"/>
        <v>0</v>
      </c>
      <c r="R29" s="114">
        <f t="shared" si="3"/>
        <v>1</v>
      </c>
      <c r="S29" s="35">
        <f t="shared" si="4"/>
        <v>0</v>
      </c>
      <c r="T29" s="34">
        <f t="shared" si="5"/>
        <v>1</v>
      </c>
      <c r="U29" s="39"/>
      <c r="X29" s="6" t="str">
        <f>Stat.!B66</f>
        <v>Janák Pavel</v>
      </c>
      <c r="Y29" s="6">
        <f>Stat.!AR66</f>
        <v>0</v>
      </c>
      <c r="Z29" s="6">
        <f>Stat.!BF66</f>
        <v>0</v>
      </c>
      <c r="AA29" s="6">
        <f t="shared" si="6"/>
        <v>0</v>
      </c>
      <c r="AB29" s="945" t="str">
        <f>Stat.!B72</f>
        <v>Nedoma Václav</v>
      </c>
      <c r="AC29" s="945">
        <f>Stat.!P72</f>
        <v>90</v>
      </c>
      <c r="AD29" s="945">
        <f>Stat.!AD72</f>
        <v>0</v>
      </c>
      <c r="AE29" s="945">
        <f t="shared" si="7"/>
        <v>90</v>
      </c>
      <c r="AF29" s="6" t="str">
        <f>Stat.!B65</f>
        <v>Plachý Karel</v>
      </c>
      <c r="AG29" s="6">
        <f t="shared" si="11"/>
        <v>0</v>
      </c>
      <c r="AH29" s="6">
        <f>Stat.!BU65</f>
        <v>0</v>
      </c>
      <c r="AI29" s="6">
        <f>Stat.!BT65</f>
        <v>0</v>
      </c>
      <c r="AK29" s="946" t="str">
        <f>Stat.!B30</f>
        <v>Sevelda Roman</v>
      </c>
      <c r="AL29" s="946">
        <f>COUNT(Stat.!C30:O30,Stat.!C67:O67)</f>
        <v>4</v>
      </c>
      <c r="AM29" s="946">
        <f>COUNT(Stat.!Q30:AC30,Stat.!Q67:AC67)</f>
        <v>0</v>
      </c>
      <c r="AN29" s="946">
        <f t="shared" si="9"/>
        <v>4</v>
      </c>
      <c r="AP29" s="638" t="str">
        <f>Stat.!B51</f>
        <v>Jindra Damián</v>
      </c>
      <c r="AQ29" s="638">
        <f>COUNT(Stat.!C51:O51)</f>
        <v>0</v>
      </c>
      <c r="AR29" s="638">
        <f>COUNT(Stat.!Q51:AC51)</f>
        <v>2</v>
      </c>
      <c r="AS29" s="638">
        <f t="shared" si="10"/>
        <v>2</v>
      </c>
    </row>
    <row r="30" spans="1:45" x14ac:dyDescent="0.2">
      <c r="A30" s="339">
        <v>24</v>
      </c>
      <c r="B30" s="344" t="str">
        <f>Stat.!B36</f>
        <v>Šťastný Martin</v>
      </c>
      <c r="C30" s="36">
        <f>Stat.!P36</f>
        <v>0</v>
      </c>
      <c r="D30" s="36">
        <f>Stat.!AD36</f>
        <v>0</v>
      </c>
      <c r="E30" s="36">
        <f>Stat.!AR36</f>
        <v>0</v>
      </c>
      <c r="F30" s="36">
        <f>Stat.!BF36</f>
        <v>0</v>
      </c>
      <c r="G30" s="16">
        <f>Stat.!BT36</f>
        <v>0</v>
      </c>
      <c r="H30" s="35"/>
      <c r="I30" s="16">
        <f>Stat.!P73</f>
        <v>90</v>
      </c>
      <c r="J30" s="27">
        <f>Stat.!AD73</f>
        <v>0</v>
      </c>
      <c r="K30" s="16">
        <f>Stat.!AR73</f>
        <v>0</v>
      </c>
      <c r="L30" s="27">
        <f>Stat.!BF73</f>
        <v>1</v>
      </c>
      <c r="M30" s="16">
        <f>Stat.!BT73</f>
        <v>0</v>
      </c>
      <c r="N30" s="35"/>
      <c r="O30" s="16">
        <f t="shared" si="0"/>
        <v>90</v>
      </c>
      <c r="P30" s="27">
        <f t="shared" si="1"/>
        <v>0</v>
      </c>
      <c r="Q30" s="111">
        <f t="shared" si="2"/>
        <v>0</v>
      </c>
      <c r="R30" s="114">
        <f t="shared" si="3"/>
        <v>1</v>
      </c>
      <c r="S30" s="35">
        <f t="shared" si="4"/>
        <v>0</v>
      </c>
      <c r="T30" s="34">
        <f t="shared" si="5"/>
        <v>1</v>
      </c>
      <c r="U30" s="27"/>
      <c r="X30" s="6" t="str">
        <f>Stat.!B62</f>
        <v>Kapinus Radek</v>
      </c>
      <c r="Y30" s="6">
        <f>Stat.!AR62</f>
        <v>0</v>
      </c>
      <c r="Z30" s="6">
        <f>Stat.!BF62</f>
        <v>0</v>
      </c>
      <c r="AA30" s="6">
        <f t="shared" si="6"/>
        <v>0</v>
      </c>
      <c r="AB30" s="945" t="str">
        <f>Stat.!B73</f>
        <v>Šťastný Martin</v>
      </c>
      <c r="AC30" s="945">
        <f>Stat.!P73</f>
        <v>90</v>
      </c>
      <c r="AD30" s="945">
        <f>Stat.!AD73</f>
        <v>0</v>
      </c>
      <c r="AE30" s="945">
        <f t="shared" si="7"/>
        <v>90</v>
      </c>
      <c r="AF30" s="6" t="str">
        <f>Stat.!B57</f>
        <v>Pokorný Václav</v>
      </c>
      <c r="AG30" s="6">
        <f t="shared" si="11"/>
        <v>0</v>
      </c>
      <c r="AH30" s="6">
        <f>Stat.!BU57</f>
        <v>0</v>
      </c>
      <c r="AI30" s="6">
        <f>Stat.!BT57</f>
        <v>0</v>
      </c>
      <c r="AK30" s="946" t="str">
        <f>Stat.!B31</f>
        <v>Točík Daniel</v>
      </c>
      <c r="AL30" s="946">
        <f>COUNT(Stat.!C31:O31,Stat.!C68:O68)</f>
        <v>4</v>
      </c>
      <c r="AM30" s="946">
        <f>COUNT(Stat.!Q31:AC31,Stat.!Q68:AC68)</f>
        <v>0</v>
      </c>
      <c r="AN30" s="946">
        <f t="shared" si="9"/>
        <v>4</v>
      </c>
      <c r="AP30" s="638" t="str">
        <f>Stat.!B60</f>
        <v>Zamazal Jindřich</v>
      </c>
      <c r="AQ30" s="638">
        <f>COUNT(Stat.!C60:O60)</f>
        <v>1</v>
      </c>
      <c r="AR30" s="638">
        <f>COUNT(Stat.!Q60:AC60)</f>
        <v>0</v>
      </c>
      <c r="AS30" s="638">
        <f t="shared" si="10"/>
        <v>1</v>
      </c>
    </row>
    <row r="31" spans="1:45" x14ac:dyDescent="0.2">
      <c r="A31" s="339">
        <v>25</v>
      </c>
      <c r="B31" s="344" t="str">
        <f>Stat.!B10</f>
        <v>Habr Stanislav</v>
      </c>
      <c r="C31" s="36">
        <f>Stat.!P10</f>
        <v>270</v>
      </c>
      <c r="D31" s="36">
        <f>Stat.!AD10</f>
        <v>37</v>
      </c>
      <c r="E31" s="36">
        <f>Stat.!AR10</f>
        <v>0</v>
      </c>
      <c r="F31" s="36">
        <f>Stat.!BF10</f>
        <v>0</v>
      </c>
      <c r="G31" s="16">
        <f>Stat.!BT10</f>
        <v>1</v>
      </c>
      <c r="H31" s="35"/>
      <c r="I31" s="16">
        <f>Stat.!P47</f>
        <v>450</v>
      </c>
      <c r="J31" s="27">
        <f>Stat.!AD47</f>
        <v>10</v>
      </c>
      <c r="K31" s="16">
        <f>Stat.!AR47</f>
        <v>0</v>
      </c>
      <c r="L31" s="27">
        <f>Stat.!BF47</f>
        <v>0</v>
      </c>
      <c r="M31" s="16">
        <f>Stat.!BT47</f>
        <v>0</v>
      </c>
      <c r="N31" s="35"/>
      <c r="O31" s="16">
        <f t="shared" si="0"/>
        <v>720</v>
      </c>
      <c r="P31" s="27">
        <f t="shared" si="1"/>
        <v>47</v>
      </c>
      <c r="Q31" s="111">
        <f t="shared" si="2"/>
        <v>0</v>
      </c>
      <c r="R31" s="114">
        <f t="shared" si="3"/>
        <v>0</v>
      </c>
      <c r="S31" s="35">
        <f t="shared" si="4"/>
        <v>1</v>
      </c>
      <c r="T31" s="34">
        <f t="shared" si="5"/>
        <v>0</v>
      </c>
      <c r="U31" s="39"/>
      <c r="X31" s="6" t="str">
        <f>Stat.!B52</f>
        <v>Kelbler Marek</v>
      </c>
      <c r="Y31" s="6">
        <f>Stat.!AR52</f>
        <v>0</v>
      </c>
      <c r="Z31" s="6">
        <f>Stat.!BF52</f>
        <v>0</v>
      </c>
      <c r="AA31" s="6">
        <f t="shared" si="6"/>
        <v>0</v>
      </c>
      <c r="AB31" s="945" t="str">
        <f>Stat.!B60</f>
        <v>Zamazal Jindřich</v>
      </c>
      <c r="AC31" s="945">
        <f>Stat.!P60</f>
        <v>80</v>
      </c>
      <c r="AD31" s="945">
        <f>Stat.!AD60</f>
        <v>0</v>
      </c>
      <c r="AE31" s="945">
        <f t="shared" si="7"/>
        <v>80</v>
      </c>
      <c r="AF31" s="6" t="str">
        <f>Stat.!B67</f>
        <v>Sevelda Roman</v>
      </c>
      <c r="AG31" s="6">
        <f t="shared" si="11"/>
        <v>0</v>
      </c>
      <c r="AH31" s="6">
        <f>Stat.!BU67</f>
        <v>0</v>
      </c>
      <c r="AI31" s="6">
        <f>Stat.!BT67</f>
        <v>0</v>
      </c>
      <c r="AK31" s="946" t="str">
        <f>Stat.!B32</f>
        <v>Piler Tomáš</v>
      </c>
      <c r="AL31" s="946">
        <f>COUNT(Stat.!C32:O32,Stat.!C69:O69)</f>
        <v>2</v>
      </c>
      <c r="AM31" s="946">
        <f>COUNT(Stat.!Q32:AC32,Stat.!Q69:AC69)</f>
        <v>0</v>
      </c>
      <c r="AN31" s="946">
        <f t="shared" si="9"/>
        <v>2</v>
      </c>
      <c r="AP31" s="638" t="str">
        <f>Stat.!B66</f>
        <v>Janák Pavel</v>
      </c>
      <c r="AQ31" s="638">
        <f>COUNT(Stat.!C66:O66)</f>
        <v>1</v>
      </c>
      <c r="AR31" s="638">
        <f>COUNT(Stat.!Q66:AC66)</f>
        <v>0</v>
      </c>
      <c r="AS31" s="638">
        <f t="shared" si="10"/>
        <v>1</v>
      </c>
    </row>
    <row r="32" spans="1:45" x14ac:dyDescent="0.2">
      <c r="A32" s="339">
        <v>26</v>
      </c>
      <c r="B32" s="344" t="str">
        <f>Stat.!B12</f>
        <v>Havlík Martin</v>
      </c>
      <c r="C32" s="36">
        <f>Stat.!P12</f>
        <v>90</v>
      </c>
      <c r="D32" s="36">
        <f>Stat.!AD12</f>
        <v>2</v>
      </c>
      <c r="E32" s="36">
        <f>Stat.!AR12</f>
        <v>0</v>
      </c>
      <c r="F32" s="36">
        <f>Stat.!BF12</f>
        <v>0</v>
      </c>
      <c r="G32" s="16">
        <f>Stat.!BT12</f>
        <v>0</v>
      </c>
      <c r="H32" s="35"/>
      <c r="I32" s="16">
        <f>Stat.!P49</f>
        <v>133</v>
      </c>
      <c r="J32" s="27">
        <f>Stat.!AD49</f>
        <v>27</v>
      </c>
      <c r="K32" s="16">
        <f>Stat.!AR49</f>
        <v>0</v>
      </c>
      <c r="L32" s="27">
        <f>Stat.!BF49</f>
        <v>0</v>
      </c>
      <c r="M32" s="16">
        <f>Stat.!BT49</f>
        <v>0</v>
      </c>
      <c r="N32" s="35"/>
      <c r="O32" s="16">
        <f t="shared" si="0"/>
        <v>223</v>
      </c>
      <c r="P32" s="27">
        <f t="shared" si="1"/>
        <v>29</v>
      </c>
      <c r="Q32" s="111">
        <f t="shared" si="2"/>
        <v>0</v>
      </c>
      <c r="R32" s="114">
        <f t="shared" si="3"/>
        <v>0</v>
      </c>
      <c r="S32" s="35">
        <f t="shared" si="4"/>
        <v>0</v>
      </c>
      <c r="T32" s="34">
        <f t="shared" si="5"/>
        <v>0</v>
      </c>
      <c r="U32" s="39"/>
      <c r="X32" s="6" t="str">
        <f>Stat.!B54</f>
        <v>Mašát Pavel</v>
      </c>
      <c r="Y32" s="6">
        <f>Stat.!AR54</f>
        <v>0</v>
      </c>
      <c r="Z32" s="6">
        <f>Stat.!BF54</f>
        <v>0</v>
      </c>
      <c r="AA32" s="6">
        <f t="shared" si="6"/>
        <v>0</v>
      </c>
      <c r="AB32" s="945" t="str">
        <f>Stat.!B63</f>
        <v>Dolák Jan</v>
      </c>
      <c r="AC32" s="945">
        <f>Stat.!P63</f>
        <v>0</v>
      </c>
      <c r="AD32" s="945">
        <f>Stat.!AD63</f>
        <v>53</v>
      </c>
      <c r="AE32" s="945">
        <f t="shared" si="7"/>
        <v>53</v>
      </c>
      <c r="AF32" s="6" t="str">
        <f>Stat.!B58</f>
        <v>Švarc Petr</v>
      </c>
      <c r="AG32" s="6">
        <f t="shared" si="11"/>
        <v>0</v>
      </c>
      <c r="AH32" s="6">
        <f>Stat.!BU58</f>
        <v>0</v>
      </c>
      <c r="AI32" s="6">
        <f>Stat.!BT58</f>
        <v>0</v>
      </c>
      <c r="AK32" s="946" t="str">
        <f>Stat.!B33</f>
        <v>Březina Martin</v>
      </c>
      <c r="AL32" s="946">
        <f>COUNT(Stat.!C33:O33,Stat.!C70:O70)</f>
        <v>2</v>
      </c>
      <c r="AM32" s="946">
        <f>COUNT(Stat.!Q33:AC33,Stat.!Q70:AC70)</f>
        <v>0</v>
      </c>
      <c r="AN32" s="946">
        <f t="shared" si="9"/>
        <v>2</v>
      </c>
      <c r="AP32" s="638" t="str">
        <f>Stat.!B72</f>
        <v>Nedoma Václav</v>
      </c>
      <c r="AQ32" s="638">
        <f>COUNT(Stat.!C72:O72)</f>
        <v>1</v>
      </c>
      <c r="AR32" s="638">
        <f>COUNT(Stat.!Q72:AC72)</f>
        <v>0</v>
      </c>
      <c r="AS32" s="638">
        <f t="shared" si="10"/>
        <v>1</v>
      </c>
    </row>
    <row r="33" spans="1:45" x14ac:dyDescent="0.2">
      <c r="A33" s="339">
        <v>27</v>
      </c>
      <c r="B33" s="344" t="str">
        <f>Stat.!B15</f>
        <v>Kelbler Marek</v>
      </c>
      <c r="C33" s="36">
        <f>Stat.!P15</f>
        <v>0</v>
      </c>
      <c r="D33" s="36">
        <f>Stat.!AD15</f>
        <v>0</v>
      </c>
      <c r="E33" s="36">
        <f>Stat.!AR15</f>
        <v>0</v>
      </c>
      <c r="F33" s="36">
        <f>Stat.!BF15</f>
        <v>0</v>
      </c>
      <c r="G33" s="16">
        <f>Stat.!BT15</f>
        <v>0</v>
      </c>
      <c r="H33" s="35"/>
      <c r="I33" s="16">
        <f>Stat.!P52</f>
        <v>0</v>
      </c>
      <c r="J33" s="27">
        <f>Stat.!AD52</f>
        <v>0</v>
      </c>
      <c r="K33" s="16">
        <f>Stat.!AR52</f>
        <v>0</v>
      </c>
      <c r="L33" s="27">
        <f>Stat.!BF52</f>
        <v>0</v>
      </c>
      <c r="M33" s="16">
        <f>Stat.!BT52</f>
        <v>0</v>
      </c>
      <c r="N33" s="35"/>
      <c r="O33" s="16">
        <f t="shared" si="0"/>
        <v>0</v>
      </c>
      <c r="P33" s="27">
        <f t="shared" si="1"/>
        <v>0</v>
      </c>
      <c r="Q33" s="111">
        <f t="shared" si="2"/>
        <v>0</v>
      </c>
      <c r="R33" s="114">
        <f t="shared" si="3"/>
        <v>0</v>
      </c>
      <c r="S33" s="35">
        <f t="shared" si="4"/>
        <v>0</v>
      </c>
      <c r="T33" s="34">
        <f t="shared" si="5"/>
        <v>0</v>
      </c>
      <c r="U33" s="39"/>
      <c r="X33" s="6" t="str">
        <f>Stat.!B56</f>
        <v>Novák Vojta</v>
      </c>
      <c r="Y33" s="6">
        <f>Stat.!AR56</f>
        <v>0</v>
      </c>
      <c r="Z33" s="6">
        <f>Stat.!BF56</f>
        <v>0</v>
      </c>
      <c r="AA33" s="6">
        <f t="shared" si="6"/>
        <v>0</v>
      </c>
      <c r="AB33" s="945" t="str">
        <f>Stat.!B51</f>
        <v>Jindra Damián</v>
      </c>
      <c r="AC33" s="945">
        <f>Stat.!P51</f>
        <v>0</v>
      </c>
      <c r="AD33" s="945">
        <f>Stat.!AD51</f>
        <v>45</v>
      </c>
      <c r="AE33" s="945">
        <f t="shared" si="7"/>
        <v>45</v>
      </c>
      <c r="AF33" s="6" t="str">
        <f>Stat.!B68</f>
        <v>Točík Daniel</v>
      </c>
      <c r="AG33" s="6">
        <f t="shared" si="11"/>
        <v>0</v>
      </c>
      <c r="AH33" s="6">
        <f>Stat.!BU68</f>
        <v>0</v>
      </c>
      <c r="AI33" s="6">
        <f>Stat.!BT68</f>
        <v>0</v>
      </c>
      <c r="AK33" s="946" t="str">
        <f>Stat.!B28</f>
        <v>Plachý Karel</v>
      </c>
      <c r="AL33" s="946">
        <f>COUNT(Stat.!C28:O28,Stat.!C65:O65)</f>
        <v>0</v>
      </c>
      <c r="AM33" s="946">
        <f>COUNT(Stat.!Q28:AC28,Stat.!Q65:AC65)</f>
        <v>2</v>
      </c>
      <c r="AN33" s="946">
        <f t="shared" si="9"/>
        <v>2</v>
      </c>
      <c r="AP33" s="638" t="str">
        <f>Stat.!B73</f>
        <v>Šťastný Martin</v>
      </c>
      <c r="AQ33" s="638">
        <f>COUNT(Stat.!C73:O73)</f>
        <v>1</v>
      </c>
      <c r="AR33" s="638">
        <f>COUNT(Stat.!Q73:AC73)</f>
        <v>0</v>
      </c>
      <c r="AS33" s="638">
        <f t="shared" si="10"/>
        <v>1</v>
      </c>
    </row>
    <row r="34" spans="1:45" x14ac:dyDescent="0.2">
      <c r="A34" s="339">
        <v>28</v>
      </c>
      <c r="B34" s="344" t="str">
        <f>Stat.!B24</f>
        <v>Jahoda Martin</v>
      </c>
      <c r="C34" s="36">
        <f>Stat.!P24</f>
        <v>0</v>
      </c>
      <c r="D34" s="36">
        <f>Stat.!AD24</f>
        <v>0</v>
      </c>
      <c r="E34" s="36">
        <f>Stat.!AR24</f>
        <v>0</v>
      </c>
      <c r="F34" s="36">
        <f>Stat.!BF24</f>
        <v>0</v>
      </c>
      <c r="G34" s="16">
        <f>Stat.!BT24</f>
        <v>0</v>
      </c>
      <c r="H34" s="35"/>
      <c r="I34" s="16">
        <f>Stat.!P61</f>
        <v>0</v>
      </c>
      <c r="J34" s="27">
        <f>Stat.!AD61</f>
        <v>0</v>
      </c>
      <c r="K34" s="16">
        <f>Stat.!AR61</f>
        <v>0</v>
      </c>
      <c r="L34" s="27">
        <f>Stat.!BF61</f>
        <v>0</v>
      </c>
      <c r="M34" s="16">
        <f>Stat.!BT61</f>
        <v>0</v>
      </c>
      <c r="N34" s="35"/>
      <c r="O34" s="16">
        <f t="shared" si="0"/>
        <v>0</v>
      </c>
      <c r="P34" s="27">
        <f t="shared" si="1"/>
        <v>0</v>
      </c>
      <c r="Q34" s="111">
        <f t="shared" si="2"/>
        <v>0</v>
      </c>
      <c r="R34" s="114">
        <f t="shared" si="3"/>
        <v>0</v>
      </c>
      <c r="S34" s="35">
        <f t="shared" si="4"/>
        <v>0</v>
      </c>
      <c r="T34" s="34">
        <f t="shared" si="5"/>
        <v>0</v>
      </c>
      <c r="U34" s="39"/>
      <c r="X34" s="6" t="str">
        <f>Stat.!B65</f>
        <v>Plachý Karel</v>
      </c>
      <c r="Y34" s="6">
        <f>Stat.!AR65</f>
        <v>0</v>
      </c>
      <c r="Z34" s="6">
        <f>Stat.!BF65</f>
        <v>0</v>
      </c>
      <c r="AA34" s="6">
        <f t="shared" si="6"/>
        <v>0</v>
      </c>
      <c r="AB34" s="945" t="str">
        <f>Stat.!B65</f>
        <v>Plachý Karel</v>
      </c>
      <c r="AC34" s="945">
        <f>Stat.!P65</f>
        <v>0</v>
      </c>
      <c r="AD34" s="945">
        <f>Stat.!AD65</f>
        <v>17</v>
      </c>
      <c r="AE34" s="945">
        <f t="shared" si="7"/>
        <v>17</v>
      </c>
      <c r="AF34" s="6" t="str">
        <f>Stat.!B60</f>
        <v>Zamazal Jindřich</v>
      </c>
      <c r="AG34" s="6">
        <f t="shared" si="11"/>
        <v>0</v>
      </c>
      <c r="AH34" s="6">
        <f>Stat.!BU60</f>
        <v>0</v>
      </c>
      <c r="AI34" s="6">
        <f>Stat.!BT60</f>
        <v>0</v>
      </c>
      <c r="AK34" s="946" t="str">
        <f>Stat.!B35</f>
        <v>Nedoma Václav</v>
      </c>
      <c r="AL34" s="946">
        <f>COUNT(Stat.!C35:O35,Stat.!C72:O72)</f>
        <v>1</v>
      </c>
      <c r="AM34" s="946">
        <f>COUNT(Stat.!Q35:AC35,Stat.!Q72:AC72)</f>
        <v>0</v>
      </c>
      <c r="AN34" s="946">
        <f t="shared" si="9"/>
        <v>1</v>
      </c>
      <c r="AP34" s="638" t="str">
        <f>Stat.!B71</f>
        <v>Choloděnko Marian</v>
      </c>
      <c r="AQ34" s="638">
        <f>COUNT(Stat.!C71:O71)</f>
        <v>0</v>
      </c>
      <c r="AR34" s="638">
        <f>COUNT(Stat.!Q71:AC71)</f>
        <v>1</v>
      </c>
      <c r="AS34" s="638">
        <f t="shared" si="10"/>
        <v>1</v>
      </c>
    </row>
    <row r="35" spans="1:45" x14ac:dyDescent="0.2">
      <c r="A35" s="339">
        <v>29</v>
      </c>
      <c r="B35" s="344" t="str">
        <f>Stat.!B25</f>
        <v>Kapinus Radek</v>
      </c>
      <c r="C35" s="36">
        <f>Stat.!P25</f>
        <v>0</v>
      </c>
      <c r="D35" s="36">
        <f>Stat.!AD25</f>
        <v>0</v>
      </c>
      <c r="E35" s="36">
        <f>Stat.!AR25</f>
        <v>0</v>
      </c>
      <c r="F35" s="36">
        <f>Stat.!BF25</f>
        <v>0</v>
      </c>
      <c r="G35" s="16">
        <f>Stat.!BT25</f>
        <v>0</v>
      </c>
      <c r="H35" s="35"/>
      <c r="I35" s="16">
        <f>Stat.!P62</f>
        <v>0</v>
      </c>
      <c r="J35" s="27">
        <f>Stat.!AD62</f>
        <v>0</v>
      </c>
      <c r="K35" s="16">
        <f>Stat.!AR62</f>
        <v>0</v>
      </c>
      <c r="L35" s="27">
        <f>Stat.!BF62</f>
        <v>0</v>
      </c>
      <c r="M35" s="16">
        <f>Stat.!BT62</f>
        <v>0</v>
      </c>
      <c r="N35" s="35"/>
      <c r="O35" s="16">
        <f t="shared" si="0"/>
        <v>0</v>
      </c>
      <c r="P35" s="27">
        <f t="shared" si="1"/>
        <v>0</v>
      </c>
      <c r="Q35" s="111">
        <f t="shared" si="2"/>
        <v>0</v>
      </c>
      <c r="R35" s="114">
        <f t="shared" si="3"/>
        <v>0</v>
      </c>
      <c r="S35" s="35">
        <f t="shared" si="4"/>
        <v>0</v>
      </c>
      <c r="T35" s="34">
        <f t="shared" si="5"/>
        <v>0</v>
      </c>
      <c r="U35" s="39"/>
      <c r="X35" s="6" t="str">
        <f>Stat.!B57</f>
        <v>Pokorný Václav</v>
      </c>
      <c r="Y35" s="6">
        <f>Stat.!AR57</f>
        <v>0</v>
      </c>
      <c r="Z35" s="6">
        <f>Stat.!BF57</f>
        <v>0</v>
      </c>
      <c r="AA35" s="6">
        <f t="shared" si="6"/>
        <v>0</v>
      </c>
      <c r="AB35" s="945" t="str">
        <f>Stat.!B71</f>
        <v>Choloděnko Marian</v>
      </c>
      <c r="AC35" s="945">
        <f>Stat.!P71</f>
        <v>0</v>
      </c>
      <c r="AD35" s="945">
        <f>Stat.!AD71</f>
        <v>7</v>
      </c>
      <c r="AE35" s="945">
        <f t="shared" si="7"/>
        <v>7</v>
      </c>
      <c r="AF35" s="6" t="str">
        <f>Stat.!B69</f>
        <v>Piler Tomáš</v>
      </c>
      <c r="AG35" s="6">
        <f t="shared" si="11"/>
        <v>0</v>
      </c>
      <c r="AH35" s="6">
        <f>Stat.!BU69</f>
        <v>0</v>
      </c>
      <c r="AI35" s="6">
        <f>Stat.!BT69</f>
        <v>0</v>
      </c>
      <c r="AK35" s="946" t="str">
        <f>Stat.!B36</f>
        <v>Šťastný Martin</v>
      </c>
      <c r="AL35" s="946">
        <f>COUNT(Stat.!C36:O36,Stat.!C73:O73)</f>
        <v>1</v>
      </c>
      <c r="AM35" s="946">
        <f>COUNT(Stat.!Q36:AC36,Stat.!Q73:AC73)</f>
        <v>0</v>
      </c>
      <c r="AN35" s="946">
        <f t="shared" si="9"/>
        <v>1</v>
      </c>
      <c r="AP35" s="638" t="str">
        <f>Stat.!B65</f>
        <v>Plachý Karel</v>
      </c>
      <c r="AQ35" s="638">
        <f>COUNT(Stat.!C65:O65)</f>
        <v>0</v>
      </c>
      <c r="AR35" s="638">
        <f>COUNT(Stat.!Q65:AC65)</f>
        <v>1</v>
      </c>
      <c r="AS35" s="638">
        <f t="shared" si="10"/>
        <v>1</v>
      </c>
    </row>
    <row r="36" spans="1:45" x14ac:dyDescent="0.2">
      <c r="A36" s="339">
        <v>30</v>
      </c>
      <c r="B36" s="344" t="str">
        <f>Stat.!B28</f>
        <v>Plachý Karel</v>
      </c>
      <c r="C36" s="36">
        <f>Stat.!P28</f>
        <v>0</v>
      </c>
      <c r="D36" s="36">
        <f>Stat.!AD28</f>
        <v>13</v>
      </c>
      <c r="E36" s="36">
        <f>Stat.!AR28</f>
        <v>0</v>
      </c>
      <c r="F36" s="36">
        <f>Stat.!BF28</f>
        <v>0</v>
      </c>
      <c r="G36" s="16">
        <f>Stat.!BT28</f>
        <v>0</v>
      </c>
      <c r="H36" s="35"/>
      <c r="I36" s="16">
        <f>Stat.!P65</f>
        <v>0</v>
      </c>
      <c r="J36" s="27">
        <f>Stat.!AD65</f>
        <v>17</v>
      </c>
      <c r="K36" s="16">
        <f>Stat.!AR65</f>
        <v>0</v>
      </c>
      <c r="L36" s="27">
        <f>Stat.!BF65</f>
        <v>0</v>
      </c>
      <c r="M36" s="16">
        <f>Stat.!BT65</f>
        <v>0</v>
      </c>
      <c r="N36" s="32"/>
      <c r="O36" s="16">
        <f t="shared" si="0"/>
        <v>0</v>
      </c>
      <c r="P36" s="27">
        <f t="shared" si="1"/>
        <v>30</v>
      </c>
      <c r="Q36" s="111">
        <f t="shared" si="2"/>
        <v>0</v>
      </c>
      <c r="R36" s="114">
        <f t="shared" si="3"/>
        <v>0</v>
      </c>
      <c r="S36" s="35">
        <f t="shared" si="4"/>
        <v>0</v>
      </c>
      <c r="T36" s="34">
        <f t="shared" si="5"/>
        <v>0</v>
      </c>
      <c r="U36" s="39"/>
      <c r="X36" s="6" t="str">
        <f>Stat.!B59</f>
        <v>Urbánek Pavel</v>
      </c>
      <c r="Y36" s="6">
        <f>Stat.!AR59</f>
        <v>0</v>
      </c>
      <c r="Z36" s="6">
        <f>Stat.!BF59</f>
        <v>0</v>
      </c>
      <c r="AA36" s="6">
        <f t="shared" ref="AA36:AA39" si="12">SUM(Y36:Z36)</f>
        <v>0</v>
      </c>
      <c r="AB36" s="945" t="str">
        <f>Stat.!B44</f>
        <v>Chvátal Patrik</v>
      </c>
      <c r="AC36" s="945">
        <f>Stat.!P44</f>
        <v>0</v>
      </c>
      <c r="AD36" s="945">
        <f>Stat.!AD44</f>
        <v>0</v>
      </c>
      <c r="AE36" s="945">
        <f t="shared" ref="AE36:AE39" si="13">SUM(AC36:AD36)</f>
        <v>0</v>
      </c>
      <c r="AF36" s="6" t="str">
        <f>Stat.!B71</f>
        <v>Choloděnko Marian</v>
      </c>
      <c r="AG36" s="6">
        <f t="shared" si="11"/>
        <v>0</v>
      </c>
      <c r="AH36" s="6">
        <f>Stat.!BU71</f>
        <v>0</v>
      </c>
      <c r="AI36" s="6">
        <f>Stat.!BT71</f>
        <v>0</v>
      </c>
      <c r="AK36" s="946" t="str">
        <f>Stat.!B34</f>
        <v>Choloděnko Marian</v>
      </c>
      <c r="AL36" s="946">
        <f>COUNT(Stat.!C34:O34,Stat.!C71:O71)</f>
        <v>0</v>
      </c>
      <c r="AM36" s="946">
        <f>COUNT(Stat.!Q34:AC34,Stat.!Q71:AC71)</f>
        <v>1</v>
      </c>
      <c r="AN36" s="946">
        <f t="shared" si="9"/>
        <v>1</v>
      </c>
      <c r="AP36" s="638" t="str">
        <f>Stat.!B44</f>
        <v>Chvátal Patrik</v>
      </c>
      <c r="AQ36" s="638">
        <f>COUNT(Stat.!C44:O44)</f>
        <v>0</v>
      </c>
      <c r="AR36" s="638">
        <f>COUNT(Stat.!Q44:AC44)</f>
        <v>0</v>
      </c>
      <c r="AS36" s="638">
        <f t="shared" ref="AS36:AS39" si="14">SUM(AQ36:AR36)</f>
        <v>0</v>
      </c>
    </row>
    <row r="37" spans="1:45" x14ac:dyDescent="0.2">
      <c r="A37" s="339">
        <v>31</v>
      </c>
      <c r="B37" s="344" t="str">
        <f>Stat.!B29</f>
        <v>Janák Pavel</v>
      </c>
      <c r="C37" s="36">
        <f>Stat.!P29</f>
        <v>270</v>
      </c>
      <c r="D37" s="36">
        <f>Stat.!AD29</f>
        <v>0</v>
      </c>
      <c r="E37" s="36">
        <f>Stat.!AR29</f>
        <v>0</v>
      </c>
      <c r="F37" s="36">
        <f>Stat.!BF29</f>
        <v>0</v>
      </c>
      <c r="G37" s="16">
        <f>Stat.!BT29</f>
        <v>0</v>
      </c>
      <c r="H37" s="35"/>
      <c r="I37" s="16">
        <f>Stat.!P66</f>
        <v>90</v>
      </c>
      <c r="J37" s="27">
        <f>Stat.!AD66</f>
        <v>0</v>
      </c>
      <c r="K37" s="16">
        <f>Stat.!AR66</f>
        <v>0</v>
      </c>
      <c r="L37" s="27">
        <f>Stat.!BF66</f>
        <v>0</v>
      </c>
      <c r="M37" s="16">
        <f>Stat.!BT66</f>
        <v>0</v>
      </c>
      <c r="N37" s="35"/>
      <c r="O37" s="16">
        <f t="shared" si="0"/>
        <v>360</v>
      </c>
      <c r="P37" s="27">
        <f t="shared" si="1"/>
        <v>0</v>
      </c>
      <c r="Q37" s="111">
        <f t="shared" si="2"/>
        <v>0</v>
      </c>
      <c r="R37" s="114">
        <f t="shared" si="3"/>
        <v>0</v>
      </c>
      <c r="S37" s="35">
        <f t="shared" si="4"/>
        <v>0</v>
      </c>
      <c r="T37" s="34">
        <f t="shared" si="5"/>
        <v>0</v>
      </c>
      <c r="U37" s="39"/>
      <c r="X37" s="6" t="str">
        <f>Stat.!B60</f>
        <v>Zamazal Jindřich</v>
      </c>
      <c r="Y37" s="6">
        <f>Stat.!AR60</f>
        <v>0</v>
      </c>
      <c r="Z37" s="6">
        <f>Stat.!BF60</f>
        <v>0</v>
      </c>
      <c r="AA37" s="6">
        <f t="shared" si="12"/>
        <v>0</v>
      </c>
      <c r="AB37" s="945" t="str">
        <f>Stat.!B61</f>
        <v>Jahoda Martin</v>
      </c>
      <c r="AC37" s="945">
        <f>Stat.!P61</f>
        <v>0</v>
      </c>
      <c r="AD37" s="945">
        <f>Stat.!AD61</f>
        <v>0</v>
      </c>
      <c r="AE37" s="945">
        <f t="shared" si="13"/>
        <v>0</v>
      </c>
      <c r="AF37" s="6" t="str">
        <f>Stat.!B70</f>
        <v>Březina Martin</v>
      </c>
      <c r="AG37" s="6">
        <f t="shared" si="11"/>
        <v>0</v>
      </c>
      <c r="AH37" s="6">
        <f>Stat.!BU70</f>
        <v>0</v>
      </c>
      <c r="AI37" s="6">
        <f>Stat.!BT70</f>
        <v>0</v>
      </c>
      <c r="AK37" s="946" t="str">
        <f>Stat.!B24</f>
        <v>Jahoda Martin</v>
      </c>
      <c r="AL37" s="946">
        <f>COUNT(Stat.!C24:O24,Stat.!C61:O61)</f>
        <v>0</v>
      </c>
      <c r="AM37" s="946">
        <f>COUNT(Stat.!Q24:AC24,Stat.!Q61:AC61)</f>
        <v>0</v>
      </c>
      <c r="AN37" s="946">
        <f t="shared" ref="AN37:AN39" si="15">SUM(AL37:AM37)</f>
        <v>0</v>
      </c>
      <c r="AP37" s="638" t="str">
        <f>Stat.!B61</f>
        <v>Jahoda Martin</v>
      </c>
      <c r="AQ37" s="638">
        <f>COUNT(Stat.!C61:O61)</f>
        <v>0</v>
      </c>
      <c r="AR37" s="638">
        <f>COUNT(Stat.!Q61:AC61)</f>
        <v>0</v>
      </c>
      <c r="AS37" s="638">
        <f t="shared" si="14"/>
        <v>0</v>
      </c>
    </row>
    <row r="38" spans="1:45" x14ac:dyDescent="0.2">
      <c r="A38" s="340">
        <v>32</v>
      </c>
      <c r="B38" s="344" t="str">
        <f>Stat.!B34</f>
        <v>Choloděnko Marian</v>
      </c>
      <c r="C38" s="36">
        <f>Stat.!P34</f>
        <v>0</v>
      </c>
      <c r="D38" s="36">
        <f>Stat.!AD34</f>
        <v>0</v>
      </c>
      <c r="E38" s="36">
        <f>Stat.!AR34</f>
        <v>0</v>
      </c>
      <c r="F38" s="36">
        <f>Stat.!BF34</f>
        <v>0</v>
      </c>
      <c r="G38" s="16">
        <f>Stat.!BT34</f>
        <v>0</v>
      </c>
      <c r="H38" s="35"/>
      <c r="I38" s="16">
        <f>Stat.!P71</f>
        <v>0</v>
      </c>
      <c r="J38" s="27">
        <f>Stat.!AD71</f>
        <v>7</v>
      </c>
      <c r="K38" s="16">
        <f>Stat.!AR71</f>
        <v>0</v>
      </c>
      <c r="L38" s="27">
        <f>Stat.!BF71</f>
        <v>0</v>
      </c>
      <c r="M38" s="16">
        <f>Stat.!BT71</f>
        <v>0</v>
      </c>
      <c r="N38" s="34"/>
      <c r="O38" s="16">
        <f t="shared" ref="O38:O39" si="16">C38+I38</f>
        <v>0</v>
      </c>
      <c r="P38" s="27">
        <f t="shared" ref="P38:P39" si="17">D38+J38</f>
        <v>7</v>
      </c>
      <c r="Q38" s="111">
        <f t="shared" ref="Q38:Q39" si="18">E38+K38</f>
        <v>0</v>
      </c>
      <c r="R38" s="114">
        <f t="shared" ref="R38:R39" si="19">F38+L38</f>
        <v>0</v>
      </c>
      <c r="S38" s="35">
        <f t="shared" ref="S38:S39" si="20">G38+M38</f>
        <v>0</v>
      </c>
      <c r="T38" s="34">
        <f t="shared" ref="T38:T39" si="21">Q38+R38</f>
        <v>0</v>
      </c>
      <c r="U38" s="39"/>
      <c r="X38" s="6" t="str">
        <f>Stat.!B71</f>
        <v>Choloděnko Marian</v>
      </c>
      <c r="Y38" s="6">
        <f>Stat.!AR71</f>
        <v>0</v>
      </c>
      <c r="Z38" s="6">
        <f>Stat.!BF71</f>
        <v>0</v>
      </c>
      <c r="AA38" s="6">
        <f t="shared" si="12"/>
        <v>0</v>
      </c>
      <c r="AB38" s="945" t="str">
        <f>Stat.!B62</f>
        <v>Kapinus Radek</v>
      </c>
      <c r="AC38" s="945">
        <f>Stat.!P62</f>
        <v>0</v>
      </c>
      <c r="AD38" s="945">
        <f>Stat.!AD62</f>
        <v>0</v>
      </c>
      <c r="AE38" s="945">
        <f t="shared" si="13"/>
        <v>0</v>
      </c>
      <c r="AF38" s="6" t="str">
        <f>Stat.!B72</f>
        <v>Nedoma Václav</v>
      </c>
      <c r="AG38" s="6">
        <f t="shared" si="11"/>
        <v>0</v>
      </c>
      <c r="AH38" s="6">
        <f>Stat.!BU72</f>
        <v>0</v>
      </c>
      <c r="AI38" s="6">
        <f>Stat.!BT72</f>
        <v>0</v>
      </c>
      <c r="AK38" s="946" t="str">
        <f>Stat.!B25</f>
        <v>Kapinus Radek</v>
      </c>
      <c r="AL38" s="946">
        <f>COUNT(Stat.!C25:O25,Stat.!C62:O62)</f>
        <v>0</v>
      </c>
      <c r="AM38" s="946">
        <f>COUNT(Stat.!Q25:AC25,Stat.!Q62:AC62)</f>
        <v>0</v>
      </c>
      <c r="AN38" s="946">
        <f t="shared" si="15"/>
        <v>0</v>
      </c>
      <c r="AP38" s="638" t="str">
        <f>Stat.!B62</f>
        <v>Kapinus Radek</v>
      </c>
      <c r="AQ38" s="638">
        <f>COUNT(Stat.!C62:O62)</f>
        <v>0</v>
      </c>
      <c r="AR38" s="638">
        <f>COUNT(Stat.!Q62:AC62)</f>
        <v>0</v>
      </c>
      <c r="AS38" s="638">
        <f t="shared" si="14"/>
        <v>0</v>
      </c>
    </row>
    <row r="39" spans="1:45" x14ac:dyDescent="0.2">
      <c r="A39" s="341">
        <v>33</v>
      </c>
      <c r="B39" s="345" t="str">
        <f>Stat.!B35</f>
        <v>Nedoma Václav</v>
      </c>
      <c r="C39" s="36">
        <f>Stat.!P35</f>
        <v>0</v>
      </c>
      <c r="D39" s="36">
        <f>Stat.!AD35</f>
        <v>0</v>
      </c>
      <c r="E39" s="36">
        <f>Stat.!AR35</f>
        <v>0</v>
      </c>
      <c r="F39" s="36">
        <f>Stat.!BF35</f>
        <v>0</v>
      </c>
      <c r="G39" s="16">
        <f>Stat.!BT35</f>
        <v>0</v>
      </c>
      <c r="H39" s="35"/>
      <c r="I39" s="16">
        <f>Stat.!P72</f>
        <v>90</v>
      </c>
      <c r="J39" s="27">
        <f>Stat.!AD72</f>
        <v>0</v>
      </c>
      <c r="K39" s="16">
        <f>Stat.!AR72</f>
        <v>0</v>
      </c>
      <c r="L39" s="27">
        <f>Stat.!BF72</f>
        <v>0</v>
      </c>
      <c r="M39" s="16">
        <f>Stat.!BT72</f>
        <v>0</v>
      </c>
      <c r="N39" s="35"/>
      <c r="O39" s="16">
        <f t="shared" si="16"/>
        <v>90</v>
      </c>
      <c r="P39" s="27">
        <f t="shared" si="17"/>
        <v>0</v>
      </c>
      <c r="Q39" s="111">
        <f t="shared" si="18"/>
        <v>0</v>
      </c>
      <c r="R39" s="114">
        <f t="shared" si="19"/>
        <v>0</v>
      </c>
      <c r="S39" s="35">
        <f t="shared" si="20"/>
        <v>0</v>
      </c>
      <c r="T39" s="34">
        <f t="shared" si="21"/>
        <v>0</v>
      </c>
      <c r="U39" s="27"/>
      <c r="X39" s="6" t="str">
        <f>Stat.!B72</f>
        <v>Nedoma Václav</v>
      </c>
      <c r="Y39" s="6">
        <f>Stat.!AR72</f>
        <v>0</v>
      </c>
      <c r="Z39" s="6">
        <f>Stat.!BF72</f>
        <v>0</v>
      </c>
      <c r="AA39" s="6">
        <f t="shared" si="12"/>
        <v>0</v>
      </c>
      <c r="AB39" s="945" t="str">
        <f>Stat.!B52</f>
        <v>Kelbler Marek</v>
      </c>
      <c r="AC39" s="945">
        <f>Stat.!P52</f>
        <v>0</v>
      </c>
      <c r="AD39" s="945">
        <f>Stat.!AD52</f>
        <v>0</v>
      </c>
      <c r="AE39" s="945">
        <f t="shared" si="13"/>
        <v>0</v>
      </c>
      <c r="AF39" s="6" t="str">
        <f>Stat.!B73</f>
        <v>Šťastný Martin</v>
      </c>
      <c r="AG39" s="6">
        <f t="shared" si="11"/>
        <v>0</v>
      </c>
      <c r="AH39" s="6">
        <f>Stat.!BU73</f>
        <v>0</v>
      </c>
      <c r="AI39" s="6">
        <f>Stat.!BT73</f>
        <v>0</v>
      </c>
      <c r="AK39" s="946" t="str">
        <f>Stat.!B15</f>
        <v>Kelbler Marek</v>
      </c>
      <c r="AL39" s="946">
        <f>COUNT(Stat.!C15:O15,Stat.!C52:O52)</f>
        <v>0</v>
      </c>
      <c r="AM39" s="946">
        <f>COUNT(Stat.!Q15:AC15,Stat.!Q52:AC52)</f>
        <v>0</v>
      </c>
      <c r="AN39" s="946">
        <f t="shared" si="15"/>
        <v>0</v>
      </c>
      <c r="AP39" s="638" t="str">
        <f>Stat.!B52</f>
        <v>Kelbler Marek</v>
      </c>
      <c r="AQ39" s="638">
        <f>COUNT(Stat.!C52:O52)</f>
        <v>0</v>
      </c>
      <c r="AR39" s="638">
        <f>COUNT(Stat.!Q52:AC52)</f>
        <v>0</v>
      </c>
      <c r="AS39" s="638">
        <f t="shared" si="14"/>
        <v>0</v>
      </c>
    </row>
    <row r="40" spans="1:45" x14ac:dyDescent="0.2">
      <c r="A40" s="67"/>
      <c r="B40" s="66" t="s">
        <v>23</v>
      </c>
      <c r="C40" s="342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22">SUM(F7:F39)</f>
        <v>20</v>
      </c>
      <c r="G40" s="64">
        <f t="shared" si="22"/>
        <v>26</v>
      </c>
      <c r="H40" s="64">
        <f t="shared" si="22"/>
        <v>0</v>
      </c>
      <c r="I40" s="64">
        <f t="shared" si="22"/>
        <v>12298</v>
      </c>
      <c r="J40" s="64">
        <f t="shared" si="22"/>
        <v>572</v>
      </c>
      <c r="K40" s="64">
        <f t="shared" si="22"/>
        <v>29</v>
      </c>
      <c r="L40" s="64">
        <f t="shared" si="22"/>
        <v>33</v>
      </c>
      <c r="M40" s="64">
        <f t="shared" si="22"/>
        <v>17</v>
      </c>
      <c r="N40" s="64"/>
      <c r="O40" s="64">
        <f t="shared" ref="O40" si="23">C40+I40</f>
        <v>24382</v>
      </c>
      <c r="P40" s="64">
        <f t="shared" ref="P40" si="24">D40+J40</f>
        <v>1334</v>
      </c>
      <c r="Q40" s="112">
        <f t="shared" ref="Q40" si="25">E40+K40</f>
        <v>54</v>
      </c>
      <c r="R40" s="112">
        <f t="shared" ref="R40" si="26">F40+L40</f>
        <v>53</v>
      </c>
      <c r="S40" s="64">
        <f t="shared" ref="S40" si="27">G40+M40</f>
        <v>43</v>
      </c>
      <c r="T40" s="112">
        <f t="shared" ref="T40" si="28">Q40+R40</f>
        <v>107</v>
      </c>
      <c r="U40" s="64"/>
      <c r="AB40" s="946"/>
      <c r="AC40" s="946"/>
      <c r="AD40" s="946"/>
      <c r="AE40" s="946"/>
      <c r="AF40" s="30"/>
      <c r="AG40" s="30"/>
      <c r="AH40" s="30"/>
      <c r="AI40" s="30"/>
    </row>
    <row r="41" spans="1:45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113"/>
      <c r="U41" s="70"/>
      <c r="AB41" s="946"/>
      <c r="AC41" s="946"/>
      <c r="AD41" s="946"/>
      <c r="AE41" s="946"/>
      <c r="AF41" s="30"/>
      <c r="AG41" s="30"/>
      <c r="AH41" s="30"/>
      <c r="AI41" s="30"/>
    </row>
  </sheetData>
  <sortState ref="AP7:AS35">
    <sortCondition descending="1" ref="AS7:AS35"/>
    <sortCondition descending="1" ref="AQ7:AQ35"/>
  </sortState>
  <mergeCells count="6">
    <mergeCell ref="E4:F4"/>
    <mergeCell ref="K4:L4"/>
    <mergeCell ref="Q4:R4"/>
    <mergeCell ref="C6:G6"/>
    <mergeCell ref="I6:M6"/>
    <mergeCell ref="O6:U6"/>
  </mergeCells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4:Z41"/>
  <sheetViews>
    <sheetView topLeftCell="A7" workbookViewId="0">
      <selection activeCell="B7" sqref="B7:U39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28515625" customWidth="1"/>
    <col min="17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6" width="9.140625" style="6"/>
  </cols>
  <sheetData>
    <row r="4" spans="1:21" x14ac:dyDescent="0.2">
      <c r="B4" s="7" t="str">
        <f>TAB!B4</f>
        <v>2014/2015</v>
      </c>
      <c r="C4" s="21" t="s">
        <v>14</v>
      </c>
      <c r="D4" s="22"/>
      <c r="E4" s="958" t="s">
        <v>0</v>
      </c>
      <c r="F4" s="959"/>
      <c r="G4" s="14" t="s">
        <v>13</v>
      </c>
      <c r="H4" s="13"/>
      <c r="I4" s="21" t="s">
        <v>14</v>
      </c>
      <c r="J4" s="22"/>
      <c r="K4" s="958" t="s">
        <v>0</v>
      </c>
      <c r="L4" s="959"/>
      <c r="M4" s="14" t="s">
        <v>13</v>
      </c>
      <c r="N4" s="13"/>
      <c r="O4" s="21" t="s">
        <v>14</v>
      </c>
      <c r="P4" s="22"/>
      <c r="Q4" s="973" t="s">
        <v>0</v>
      </c>
      <c r="R4" s="974"/>
      <c r="S4" s="26" t="s">
        <v>13</v>
      </c>
      <c r="T4" t="s">
        <v>1</v>
      </c>
      <c r="U4" s="9"/>
    </row>
    <row r="5" spans="1:21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27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tr">
        <f>F5</f>
        <v>nahrávky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115" t="str">
        <f>F5</f>
        <v>nahrávky</v>
      </c>
      <c r="S5" s="20" t="s">
        <v>10</v>
      </c>
      <c r="T5" s="19" t="s">
        <v>8</v>
      </c>
      <c r="U5" s="38" t="s">
        <v>25</v>
      </c>
    </row>
    <row r="6" spans="1:21" ht="13.5" thickTop="1" x14ac:dyDescent="0.2">
      <c r="A6" s="73"/>
      <c r="B6" s="707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</row>
    <row r="7" spans="1:21" x14ac:dyDescent="0.2">
      <c r="A7" s="79">
        <v>1</v>
      </c>
      <c r="B7" s="343" t="str">
        <f>Stat.!B11</f>
        <v>Habr Vojta</v>
      </c>
      <c r="C7" s="36">
        <f>Stat.!P11</f>
        <v>704</v>
      </c>
      <c r="D7" s="36">
        <f>Stat.!AD11</f>
        <v>65</v>
      </c>
      <c r="E7" s="36">
        <f>Stat.!AR11</f>
        <v>5</v>
      </c>
      <c r="F7" s="36">
        <f>Stat.!BF11</f>
        <v>4</v>
      </c>
      <c r="G7" s="16">
        <f>Stat.!BT11</f>
        <v>9</v>
      </c>
      <c r="H7" s="35"/>
      <c r="I7" s="16">
        <f>Stat.!P48</f>
        <v>798</v>
      </c>
      <c r="J7" s="27">
        <f>Stat.!AD48</f>
        <v>140</v>
      </c>
      <c r="K7" s="16">
        <f>Stat.!AR48</f>
        <v>6</v>
      </c>
      <c r="L7" s="27">
        <f>Stat.!BF48</f>
        <v>8</v>
      </c>
      <c r="M7" s="16">
        <f>Stat.!BT48</f>
        <v>1</v>
      </c>
      <c r="N7" s="35"/>
      <c r="O7" s="16">
        <f t="shared" ref="O7:O39" si="0">C7+I7</f>
        <v>1502</v>
      </c>
      <c r="P7" s="27">
        <f t="shared" ref="P7:P39" si="1">D7+J7</f>
        <v>205</v>
      </c>
      <c r="Q7" s="16">
        <f t="shared" ref="Q7:Q39" si="2">E7+K7</f>
        <v>11</v>
      </c>
      <c r="R7" s="114">
        <f t="shared" ref="R7:R39" si="3">F7+L7</f>
        <v>12</v>
      </c>
      <c r="S7" s="33">
        <f t="shared" ref="S7:S39" si="4">G7+M7</f>
        <v>10</v>
      </c>
      <c r="T7" s="16">
        <f t="shared" ref="T7:T39" si="5">Q7+R7</f>
        <v>23</v>
      </c>
      <c r="U7" s="39"/>
    </row>
    <row r="8" spans="1:21" x14ac:dyDescent="0.2">
      <c r="A8" s="78">
        <v>2</v>
      </c>
      <c r="B8" s="344" t="str">
        <f>Stat.!B9</f>
        <v>Habr Jiří</v>
      </c>
      <c r="C8" s="36">
        <f>Stat.!P9</f>
        <v>1080</v>
      </c>
      <c r="D8" s="36">
        <f>Stat.!AD9</f>
        <v>0</v>
      </c>
      <c r="E8" s="36">
        <f>Stat.!AR9</f>
        <v>2</v>
      </c>
      <c r="F8" s="36">
        <f>Stat.!BF9</f>
        <v>1</v>
      </c>
      <c r="G8" s="16">
        <f>Stat.!BT9</f>
        <v>2</v>
      </c>
      <c r="H8" s="35"/>
      <c r="I8" s="16">
        <f>Stat.!P46</f>
        <v>1151</v>
      </c>
      <c r="J8" s="27">
        <f>Stat.!AD46</f>
        <v>0</v>
      </c>
      <c r="K8" s="16">
        <f>Stat.!AR46</f>
        <v>8</v>
      </c>
      <c r="L8" s="27">
        <f>Stat.!BF46</f>
        <v>4</v>
      </c>
      <c r="M8" s="16">
        <f>Stat.!BT46</f>
        <v>2</v>
      </c>
      <c r="N8" s="34"/>
      <c r="O8" s="16">
        <f t="shared" si="0"/>
        <v>2231</v>
      </c>
      <c r="P8" s="27">
        <f t="shared" si="1"/>
        <v>0</v>
      </c>
      <c r="Q8" s="16">
        <f t="shared" si="2"/>
        <v>10</v>
      </c>
      <c r="R8" s="114">
        <f t="shared" si="3"/>
        <v>5</v>
      </c>
      <c r="S8" s="35">
        <f t="shared" si="4"/>
        <v>4</v>
      </c>
      <c r="T8" s="16">
        <f t="shared" si="5"/>
        <v>15</v>
      </c>
      <c r="U8" s="39"/>
    </row>
    <row r="9" spans="1:21" x14ac:dyDescent="0.2">
      <c r="A9" s="78">
        <v>3</v>
      </c>
      <c r="B9" s="344" t="str">
        <f>Stat.!B21</f>
        <v>Švarc Petr</v>
      </c>
      <c r="C9" s="36">
        <f>Stat.!P21</f>
        <v>1016</v>
      </c>
      <c r="D9" s="36">
        <f>Stat.!AD21</f>
        <v>0</v>
      </c>
      <c r="E9" s="36">
        <f>Stat.!AR21</f>
        <v>2</v>
      </c>
      <c r="F9" s="36">
        <f>Stat.!BF21</f>
        <v>4</v>
      </c>
      <c r="G9" s="16">
        <f>Stat.!BT21</f>
        <v>2</v>
      </c>
      <c r="H9" s="35"/>
      <c r="I9" s="16">
        <f>Stat.!P58</f>
        <v>741</v>
      </c>
      <c r="J9" s="27">
        <f>Stat.!AD58</f>
        <v>24</v>
      </c>
      <c r="K9" s="16">
        <f>Stat.!AR58</f>
        <v>2</v>
      </c>
      <c r="L9" s="27">
        <f>Stat.!BF58</f>
        <v>4</v>
      </c>
      <c r="M9" s="16">
        <f>Stat.!BT58</f>
        <v>0</v>
      </c>
      <c r="N9" s="35"/>
      <c r="O9" s="16">
        <f t="shared" si="0"/>
        <v>1757</v>
      </c>
      <c r="P9" s="27">
        <f t="shared" si="1"/>
        <v>24</v>
      </c>
      <c r="Q9" s="16">
        <f t="shared" si="2"/>
        <v>4</v>
      </c>
      <c r="R9" s="114">
        <f t="shared" si="3"/>
        <v>8</v>
      </c>
      <c r="S9" s="35">
        <f t="shared" si="4"/>
        <v>2</v>
      </c>
      <c r="T9" s="16">
        <f t="shared" si="5"/>
        <v>12</v>
      </c>
      <c r="U9" s="39"/>
    </row>
    <row r="10" spans="1:21" x14ac:dyDescent="0.2">
      <c r="A10" s="78">
        <v>4</v>
      </c>
      <c r="B10" s="344" t="str">
        <f>Stat.!B16</f>
        <v>Kelbler Petr</v>
      </c>
      <c r="C10" s="36">
        <f>Stat.!P16</f>
        <v>1023</v>
      </c>
      <c r="D10" s="36">
        <f>Stat.!AD16</f>
        <v>0</v>
      </c>
      <c r="E10" s="36">
        <f>Stat.!AR16</f>
        <v>3</v>
      </c>
      <c r="F10" s="36">
        <f>Stat.!BF16</f>
        <v>2</v>
      </c>
      <c r="G10" s="16">
        <f>Stat.!BT16</f>
        <v>2</v>
      </c>
      <c r="H10" s="35"/>
      <c r="I10" s="16">
        <f>Stat.!P53</f>
        <v>1162</v>
      </c>
      <c r="J10" s="27">
        <f>Stat.!AD53</f>
        <v>0</v>
      </c>
      <c r="K10" s="16">
        <f>Stat.!AR53</f>
        <v>3</v>
      </c>
      <c r="L10" s="27">
        <f>Stat.!BF53</f>
        <v>0</v>
      </c>
      <c r="M10" s="16">
        <f>Stat.!BT53</f>
        <v>2</v>
      </c>
      <c r="N10" s="35"/>
      <c r="O10" s="16">
        <f t="shared" si="0"/>
        <v>2185</v>
      </c>
      <c r="P10" s="27">
        <f t="shared" si="1"/>
        <v>0</v>
      </c>
      <c r="Q10" s="16">
        <f t="shared" si="2"/>
        <v>6</v>
      </c>
      <c r="R10" s="114">
        <f t="shared" si="3"/>
        <v>2</v>
      </c>
      <c r="S10" s="35">
        <f t="shared" si="4"/>
        <v>4</v>
      </c>
      <c r="T10" s="16">
        <f t="shared" si="5"/>
        <v>8</v>
      </c>
      <c r="U10" s="39"/>
    </row>
    <row r="11" spans="1:21" x14ac:dyDescent="0.2">
      <c r="A11" s="78">
        <v>5</v>
      </c>
      <c r="B11" s="344" t="str">
        <f>Stat.!B5</f>
        <v>Bastl Pavel</v>
      </c>
      <c r="C11" s="36">
        <f>Stat.!P5</f>
        <v>846</v>
      </c>
      <c r="D11" s="36">
        <f>Stat.!AD5</f>
        <v>19</v>
      </c>
      <c r="E11" s="36">
        <f>Stat.!AR5</f>
        <v>5</v>
      </c>
      <c r="F11" s="36">
        <f>Stat.!BF5</f>
        <v>1</v>
      </c>
      <c r="G11" s="16">
        <f>Stat.!BT5</f>
        <v>0</v>
      </c>
      <c r="H11" s="35"/>
      <c r="I11" s="16">
        <f>Stat.!P42</f>
        <v>1117</v>
      </c>
      <c r="J11" s="27">
        <f>Stat.!AD42</f>
        <v>0</v>
      </c>
      <c r="K11" s="16">
        <f>Stat.!AR42</f>
        <v>0</v>
      </c>
      <c r="L11" s="27">
        <f>Stat.!BF42</f>
        <v>2</v>
      </c>
      <c r="M11" s="16">
        <f>Stat.!BT42</f>
        <v>1</v>
      </c>
      <c r="N11" s="35"/>
      <c r="O11" s="16">
        <f t="shared" si="0"/>
        <v>1963</v>
      </c>
      <c r="P11" s="27">
        <f t="shared" si="1"/>
        <v>19</v>
      </c>
      <c r="Q11" s="16">
        <f t="shared" si="2"/>
        <v>5</v>
      </c>
      <c r="R11" s="114">
        <f t="shared" si="3"/>
        <v>3</v>
      </c>
      <c r="S11" s="35">
        <f t="shared" si="4"/>
        <v>1</v>
      </c>
      <c r="T11" s="16">
        <f t="shared" si="5"/>
        <v>8</v>
      </c>
      <c r="U11" s="39"/>
    </row>
    <row r="12" spans="1:21" x14ac:dyDescent="0.2">
      <c r="A12" s="78">
        <v>6</v>
      </c>
      <c r="B12" s="344" t="str">
        <f>Stat.!B8</f>
        <v>Chvátal Tomáš</v>
      </c>
      <c r="C12" s="36">
        <f>Stat.!P8</f>
        <v>241</v>
      </c>
      <c r="D12" s="36">
        <f>Stat.!AD8</f>
        <v>81</v>
      </c>
      <c r="E12" s="36">
        <f>Stat.!AR8</f>
        <v>0</v>
      </c>
      <c r="F12" s="36">
        <f>Stat.!BF8</f>
        <v>0</v>
      </c>
      <c r="G12" s="16">
        <f>Stat.!BT8</f>
        <v>0</v>
      </c>
      <c r="H12" s="35"/>
      <c r="I12" s="16">
        <f>Stat.!P45</f>
        <v>990</v>
      </c>
      <c r="J12" s="27">
        <f>Stat.!AD45</f>
        <v>0</v>
      </c>
      <c r="K12" s="16">
        <f>Stat.!AR45</f>
        <v>3</v>
      </c>
      <c r="L12" s="27">
        <f>Stat.!BF45</f>
        <v>3</v>
      </c>
      <c r="M12" s="16">
        <f>Stat.!BT45</f>
        <v>1</v>
      </c>
      <c r="N12" s="35"/>
      <c r="O12" s="16">
        <f t="shared" si="0"/>
        <v>1231</v>
      </c>
      <c r="P12" s="27">
        <f t="shared" si="1"/>
        <v>81</v>
      </c>
      <c r="Q12" s="16">
        <f t="shared" si="2"/>
        <v>3</v>
      </c>
      <c r="R12" s="114">
        <f t="shared" si="3"/>
        <v>3</v>
      </c>
      <c r="S12" s="35">
        <f t="shared" si="4"/>
        <v>1</v>
      </c>
      <c r="T12" s="16">
        <f t="shared" si="5"/>
        <v>6</v>
      </c>
      <c r="U12" s="39"/>
    </row>
    <row r="13" spans="1:21" x14ac:dyDescent="0.2">
      <c r="A13" s="78">
        <v>7</v>
      </c>
      <c r="B13" s="344" t="str">
        <f>Stat.!B6</f>
        <v>Bastl Vojta</v>
      </c>
      <c r="C13" s="36">
        <f>Stat.!P6</f>
        <v>355</v>
      </c>
      <c r="D13" s="36">
        <f>Stat.!AD6</f>
        <v>190</v>
      </c>
      <c r="E13" s="36">
        <f>Stat.!AR6</f>
        <v>2</v>
      </c>
      <c r="F13" s="36">
        <f>Stat.!BF6</f>
        <v>1</v>
      </c>
      <c r="G13" s="16">
        <f>Stat.!BT6</f>
        <v>1</v>
      </c>
      <c r="H13" s="35"/>
      <c r="I13" s="16">
        <f>Stat.!P43</f>
        <v>246</v>
      </c>
      <c r="J13" s="27">
        <f>Stat.!AD43</f>
        <v>8</v>
      </c>
      <c r="K13" s="16">
        <f>Stat.!AR43</f>
        <v>0</v>
      </c>
      <c r="L13" s="27">
        <f>Stat.!BF43</f>
        <v>1</v>
      </c>
      <c r="M13" s="16">
        <f>Stat.!BT43</f>
        <v>0</v>
      </c>
      <c r="N13" s="35"/>
      <c r="O13" s="16">
        <f t="shared" si="0"/>
        <v>601</v>
      </c>
      <c r="P13" s="27">
        <f t="shared" si="1"/>
        <v>198</v>
      </c>
      <c r="Q13" s="16">
        <f t="shared" si="2"/>
        <v>2</v>
      </c>
      <c r="R13" s="114">
        <f t="shared" si="3"/>
        <v>2</v>
      </c>
      <c r="S13" s="35">
        <f t="shared" si="4"/>
        <v>1</v>
      </c>
      <c r="T13" s="16">
        <f t="shared" si="5"/>
        <v>4</v>
      </c>
      <c r="U13" s="39"/>
    </row>
    <row r="14" spans="1:21" x14ac:dyDescent="0.2">
      <c r="A14" s="78">
        <v>8</v>
      </c>
      <c r="B14" s="344" t="str">
        <f>Stat.!B20</f>
        <v>Pokorný Václav</v>
      </c>
      <c r="C14" s="36">
        <f>Stat.!P20</f>
        <v>903</v>
      </c>
      <c r="D14" s="36">
        <f>Stat.!AD20</f>
        <v>31</v>
      </c>
      <c r="E14" s="36">
        <f>Stat.!AR20</f>
        <v>1</v>
      </c>
      <c r="F14" s="36">
        <f>Stat.!BF20</f>
        <v>3</v>
      </c>
      <c r="G14" s="16">
        <f>Stat.!BT20</f>
        <v>2</v>
      </c>
      <c r="H14" s="35"/>
      <c r="I14" s="16">
        <f>Stat.!P57</f>
        <v>102</v>
      </c>
      <c r="J14" s="27">
        <f>Stat.!AD57</f>
        <v>0</v>
      </c>
      <c r="K14" s="16">
        <f>Stat.!AR57</f>
        <v>0</v>
      </c>
      <c r="L14" s="27">
        <f>Stat.!BF57</f>
        <v>0</v>
      </c>
      <c r="M14" s="16">
        <f>Stat.!BT57</f>
        <v>0</v>
      </c>
      <c r="N14" s="35"/>
      <c r="O14" s="16">
        <f t="shared" si="0"/>
        <v>1005</v>
      </c>
      <c r="P14" s="27">
        <f t="shared" si="1"/>
        <v>31</v>
      </c>
      <c r="Q14" s="16">
        <f t="shared" si="2"/>
        <v>1</v>
      </c>
      <c r="R14" s="114">
        <f t="shared" si="3"/>
        <v>3</v>
      </c>
      <c r="S14" s="35">
        <f t="shared" si="4"/>
        <v>2</v>
      </c>
      <c r="T14" s="16">
        <f t="shared" si="5"/>
        <v>4</v>
      </c>
      <c r="U14" s="39"/>
    </row>
    <row r="15" spans="1:21" x14ac:dyDescent="0.2">
      <c r="A15" s="78">
        <v>9</v>
      </c>
      <c r="B15" s="344" t="str">
        <f>Stat.!B18</f>
        <v>Novák Bohumír</v>
      </c>
      <c r="C15" s="36">
        <f>Stat.!P18</f>
        <v>508</v>
      </c>
      <c r="D15" s="36">
        <f>Stat.!AD18</f>
        <v>16</v>
      </c>
      <c r="E15" s="36">
        <f>Stat.!AR18</f>
        <v>0</v>
      </c>
      <c r="F15" s="36">
        <f>Stat.!BF18</f>
        <v>1</v>
      </c>
      <c r="G15" s="16">
        <f>Stat.!BT18</f>
        <v>2</v>
      </c>
      <c r="H15" s="35"/>
      <c r="I15" s="16">
        <f>Stat.!P55</f>
        <v>606</v>
      </c>
      <c r="J15" s="27">
        <f>Stat.!AD55</f>
        <v>29</v>
      </c>
      <c r="K15" s="16">
        <f>Stat.!AR55</f>
        <v>1</v>
      </c>
      <c r="L15" s="27">
        <f>Stat.!BF55</f>
        <v>2</v>
      </c>
      <c r="M15" s="16">
        <f>Stat.!BT55</f>
        <v>3</v>
      </c>
      <c r="N15" s="35"/>
      <c r="O15" s="16">
        <f t="shared" si="0"/>
        <v>1114</v>
      </c>
      <c r="P15" s="27">
        <f t="shared" si="1"/>
        <v>45</v>
      </c>
      <c r="Q15" s="16">
        <f t="shared" si="2"/>
        <v>1</v>
      </c>
      <c r="R15" s="114">
        <f t="shared" si="3"/>
        <v>3</v>
      </c>
      <c r="S15" s="35">
        <f t="shared" si="4"/>
        <v>5</v>
      </c>
      <c r="T15" s="16">
        <f t="shared" si="5"/>
        <v>4</v>
      </c>
      <c r="U15" s="39"/>
    </row>
    <row r="16" spans="1:21" x14ac:dyDescent="0.2">
      <c r="A16" s="78">
        <v>10</v>
      </c>
      <c r="B16" s="344" t="str">
        <f>Stat.!B31</f>
        <v>Točík Daniel</v>
      </c>
      <c r="C16" s="36">
        <f>Stat.!P31</f>
        <v>0</v>
      </c>
      <c r="D16" s="36">
        <f>Stat.!AD31</f>
        <v>0</v>
      </c>
      <c r="E16" s="36">
        <f>Stat.!AR31</f>
        <v>0</v>
      </c>
      <c r="F16" s="36">
        <f>Stat.!BF31</f>
        <v>0</v>
      </c>
      <c r="G16" s="16">
        <f>Stat.!BT31</f>
        <v>0</v>
      </c>
      <c r="H16" s="35"/>
      <c r="I16" s="16">
        <f>Stat.!P68</f>
        <v>314</v>
      </c>
      <c r="J16" s="27">
        <f>Stat.!AD68</f>
        <v>0</v>
      </c>
      <c r="K16" s="16">
        <f>Stat.!AR68</f>
        <v>1</v>
      </c>
      <c r="L16" s="27">
        <f>Stat.!BF68</f>
        <v>3</v>
      </c>
      <c r="M16" s="16">
        <f>Stat.!BT68</f>
        <v>0</v>
      </c>
      <c r="N16" s="35"/>
      <c r="O16" s="16">
        <f t="shared" si="0"/>
        <v>314</v>
      </c>
      <c r="P16" s="27">
        <f t="shared" si="1"/>
        <v>0</v>
      </c>
      <c r="Q16" s="16">
        <f t="shared" si="2"/>
        <v>1</v>
      </c>
      <c r="R16" s="114">
        <f t="shared" si="3"/>
        <v>3</v>
      </c>
      <c r="S16" s="35">
        <f t="shared" si="4"/>
        <v>0</v>
      </c>
      <c r="T16" s="16">
        <f t="shared" si="5"/>
        <v>4</v>
      </c>
      <c r="U16" s="39"/>
    </row>
    <row r="17" spans="1:21" x14ac:dyDescent="0.2">
      <c r="A17" s="78">
        <v>11</v>
      </c>
      <c r="B17" s="344" t="str">
        <f>Stat.!B13</f>
        <v>Havlík Vojta</v>
      </c>
      <c r="C17" s="36">
        <f>Stat.!P13</f>
        <v>810</v>
      </c>
      <c r="D17" s="36">
        <f>Stat.!AD13</f>
        <v>0</v>
      </c>
      <c r="E17" s="36">
        <f>Stat.!AR13</f>
        <v>0</v>
      </c>
      <c r="F17" s="36">
        <f>Stat.!BF13</f>
        <v>1</v>
      </c>
      <c r="G17" s="16">
        <f>Stat.!BT13</f>
        <v>0</v>
      </c>
      <c r="H17" s="35"/>
      <c r="I17" s="16">
        <f>Stat.!P50</f>
        <v>701</v>
      </c>
      <c r="J17" s="27">
        <f>Stat.!AD50</f>
        <v>0</v>
      </c>
      <c r="K17" s="16">
        <f>Stat.!AR50</f>
        <v>1</v>
      </c>
      <c r="L17" s="27">
        <f>Stat.!BF50</f>
        <v>1</v>
      </c>
      <c r="M17" s="16">
        <f>Stat.!BT50</f>
        <v>2</v>
      </c>
      <c r="N17" s="35"/>
      <c r="O17" s="16">
        <f t="shared" si="0"/>
        <v>1511</v>
      </c>
      <c r="P17" s="27">
        <f t="shared" si="1"/>
        <v>0</v>
      </c>
      <c r="Q17" s="16">
        <f t="shared" si="2"/>
        <v>1</v>
      </c>
      <c r="R17" s="114">
        <f t="shared" si="3"/>
        <v>2</v>
      </c>
      <c r="S17" s="35">
        <f t="shared" si="4"/>
        <v>2</v>
      </c>
      <c r="T17" s="16">
        <f t="shared" si="5"/>
        <v>3</v>
      </c>
      <c r="U17" s="39"/>
    </row>
    <row r="18" spans="1:21" x14ac:dyDescent="0.2">
      <c r="A18" s="78">
        <v>12</v>
      </c>
      <c r="B18" s="344" t="str">
        <f>Stat.!B30</f>
        <v>Sevelda Roman</v>
      </c>
      <c r="C18" s="36">
        <f>Stat.!P30</f>
        <v>86</v>
      </c>
      <c r="D18" s="36">
        <f>Stat.!AD30</f>
        <v>0</v>
      </c>
      <c r="E18" s="36">
        <f>Stat.!AR30</f>
        <v>1</v>
      </c>
      <c r="F18" s="36">
        <f>Stat.!BF30</f>
        <v>0</v>
      </c>
      <c r="G18" s="16">
        <f>Stat.!BT30</f>
        <v>0</v>
      </c>
      <c r="H18" s="35"/>
      <c r="I18" s="16">
        <f>Stat.!P67</f>
        <v>255</v>
      </c>
      <c r="J18" s="27">
        <f>Stat.!AD67</f>
        <v>0</v>
      </c>
      <c r="K18" s="16">
        <f>Stat.!AR67</f>
        <v>1</v>
      </c>
      <c r="L18" s="27">
        <f>Stat.!BF67</f>
        <v>0</v>
      </c>
      <c r="M18" s="16">
        <f>Stat.!BT67</f>
        <v>0</v>
      </c>
      <c r="N18" s="35"/>
      <c r="O18" s="16">
        <f t="shared" si="0"/>
        <v>341</v>
      </c>
      <c r="P18" s="27">
        <f t="shared" si="1"/>
        <v>0</v>
      </c>
      <c r="Q18" s="16">
        <f t="shared" si="2"/>
        <v>2</v>
      </c>
      <c r="R18" s="114">
        <f t="shared" si="3"/>
        <v>0</v>
      </c>
      <c r="S18" s="35">
        <f t="shared" si="4"/>
        <v>0</v>
      </c>
      <c r="T18" s="16">
        <f t="shared" si="5"/>
        <v>2</v>
      </c>
      <c r="U18" s="39"/>
    </row>
    <row r="19" spans="1:21" x14ac:dyDescent="0.2">
      <c r="A19" s="78">
        <v>13</v>
      </c>
      <c r="B19" s="344" t="str">
        <f>Stat.!B33</f>
        <v>Březina Martin</v>
      </c>
      <c r="C19" s="36">
        <f>Stat.!P33</f>
        <v>0</v>
      </c>
      <c r="D19" s="36">
        <f>Stat.!AD33</f>
        <v>0</v>
      </c>
      <c r="E19" s="36">
        <f>Stat.!AR33</f>
        <v>0</v>
      </c>
      <c r="F19" s="36">
        <f>Stat.!BF33</f>
        <v>0</v>
      </c>
      <c r="G19" s="16">
        <f>Stat.!BT33</f>
        <v>0</v>
      </c>
      <c r="H19" s="35"/>
      <c r="I19" s="16">
        <f>Stat.!P70</f>
        <v>137</v>
      </c>
      <c r="J19" s="27">
        <f>Stat.!AD70</f>
        <v>0</v>
      </c>
      <c r="K19" s="16">
        <f>Stat.!AR70</f>
        <v>2</v>
      </c>
      <c r="L19" s="27">
        <f>Stat.!BF70</f>
        <v>0</v>
      </c>
      <c r="M19" s="16">
        <f>Stat.!BT70</f>
        <v>0</v>
      </c>
      <c r="N19" s="35"/>
      <c r="O19" s="16">
        <f t="shared" si="0"/>
        <v>137</v>
      </c>
      <c r="P19" s="27">
        <f t="shared" si="1"/>
        <v>0</v>
      </c>
      <c r="Q19" s="16">
        <f t="shared" si="2"/>
        <v>2</v>
      </c>
      <c r="R19" s="114">
        <f t="shared" si="3"/>
        <v>0</v>
      </c>
      <c r="S19" s="35">
        <f t="shared" si="4"/>
        <v>0</v>
      </c>
      <c r="T19" s="16">
        <f t="shared" si="5"/>
        <v>2</v>
      </c>
      <c r="U19" s="39"/>
    </row>
    <row r="20" spans="1:21" x14ac:dyDescent="0.2">
      <c r="A20" s="78">
        <v>14</v>
      </c>
      <c r="B20" s="344" t="str">
        <f>Stat.!B7</f>
        <v>Chvátal Patrik</v>
      </c>
      <c r="C20" s="36">
        <f>Stat.!P7</f>
        <v>285</v>
      </c>
      <c r="D20" s="36">
        <f>Stat.!AD7</f>
        <v>69</v>
      </c>
      <c r="E20" s="36">
        <f>Stat.!AR7</f>
        <v>1</v>
      </c>
      <c r="F20" s="36">
        <f>Stat.!BF7</f>
        <v>1</v>
      </c>
      <c r="G20" s="16">
        <f>Stat.!BT7</f>
        <v>0</v>
      </c>
      <c r="H20" s="35"/>
      <c r="I20" s="16">
        <f>Stat.!P44</f>
        <v>0</v>
      </c>
      <c r="J20" s="27">
        <f>Stat.!AD44</f>
        <v>0</v>
      </c>
      <c r="K20" s="16">
        <f>Stat.!AR44</f>
        <v>0</v>
      </c>
      <c r="L20" s="27">
        <f>Stat.!BF44</f>
        <v>0</v>
      </c>
      <c r="M20" s="16">
        <f>Stat.!BT44</f>
        <v>0</v>
      </c>
      <c r="N20" s="35"/>
      <c r="O20" s="16">
        <f t="shared" si="0"/>
        <v>285</v>
      </c>
      <c r="P20" s="27">
        <f t="shared" si="1"/>
        <v>69</v>
      </c>
      <c r="Q20" s="16">
        <f t="shared" si="2"/>
        <v>1</v>
      </c>
      <c r="R20" s="114">
        <f t="shared" si="3"/>
        <v>1</v>
      </c>
      <c r="S20" s="35">
        <f t="shared" si="4"/>
        <v>0</v>
      </c>
      <c r="T20" s="16">
        <f t="shared" si="5"/>
        <v>2</v>
      </c>
      <c r="U20" s="27"/>
    </row>
    <row r="21" spans="1:21" x14ac:dyDescent="0.2">
      <c r="A21" s="78">
        <v>15</v>
      </c>
      <c r="B21" s="344" t="str">
        <f>Stat.!B19</f>
        <v>Novák Vojta</v>
      </c>
      <c r="C21" s="36">
        <f>Stat.!P19</f>
        <v>929</v>
      </c>
      <c r="D21" s="36">
        <f>Stat.!AD19</f>
        <v>26</v>
      </c>
      <c r="E21" s="36">
        <f>Stat.!AR19</f>
        <v>1</v>
      </c>
      <c r="F21" s="36">
        <f>Stat.!BF19</f>
        <v>0</v>
      </c>
      <c r="G21" s="16">
        <f>Stat.!BT19</f>
        <v>0</v>
      </c>
      <c r="H21" s="35"/>
      <c r="I21" s="16">
        <f>Stat.!P56</f>
        <v>900</v>
      </c>
      <c r="J21" s="27">
        <f>Stat.!AD56</f>
        <v>0</v>
      </c>
      <c r="K21" s="16">
        <f>Stat.!AR56</f>
        <v>0</v>
      </c>
      <c r="L21" s="27">
        <f>Stat.!BF56</f>
        <v>0</v>
      </c>
      <c r="M21" s="16">
        <f>Stat.!BT56</f>
        <v>1</v>
      </c>
      <c r="N21" s="35"/>
      <c r="O21" s="16">
        <f t="shared" si="0"/>
        <v>1829</v>
      </c>
      <c r="P21" s="27">
        <f t="shared" si="1"/>
        <v>26</v>
      </c>
      <c r="Q21" s="16">
        <f t="shared" si="2"/>
        <v>1</v>
      </c>
      <c r="R21" s="114">
        <f t="shared" si="3"/>
        <v>0</v>
      </c>
      <c r="S21" s="35">
        <f t="shared" si="4"/>
        <v>1</v>
      </c>
      <c r="T21" s="16">
        <f t="shared" si="5"/>
        <v>1</v>
      </c>
      <c r="U21" s="39"/>
    </row>
    <row r="22" spans="1:21" x14ac:dyDescent="0.2">
      <c r="A22" s="78">
        <v>16</v>
      </c>
      <c r="B22" s="344" t="str">
        <f>Stat.!B22</f>
        <v>Urbánek Pavel</v>
      </c>
      <c r="C22" s="36">
        <f>Stat.!P22</f>
        <v>88</v>
      </c>
      <c r="D22" s="36">
        <f>Stat.!AD22</f>
        <v>34</v>
      </c>
      <c r="E22" s="36">
        <f>Stat.!AR22</f>
        <v>1</v>
      </c>
      <c r="F22" s="36">
        <f>Stat.!BF22</f>
        <v>0</v>
      </c>
      <c r="G22" s="16">
        <f>Stat.!BT22</f>
        <v>1</v>
      </c>
      <c r="H22" s="35"/>
      <c r="I22" s="16">
        <f>Stat.!P59</f>
        <v>270</v>
      </c>
      <c r="J22" s="27">
        <f>Stat.!AD59</f>
        <v>0</v>
      </c>
      <c r="K22" s="16">
        <f>Stat.!AR59</f>
        <v>0</v>
      </c>
      <c r="L22" s="27">
        <f>Stat.!BF59</f>
        <v>0</v>
      </c>
      <c r="M22" s="16">
        <f>Stat.!BT59</f>
        <v>1</v>
      </c>
      <c r="N22" s="35"/>
      <c r="O22" s="16">
        <f t="shared" si="0"/>
        <v>358</v>
      </c>
      <c r="P22" s="27">
        <f t="shared" si="1"/>
        <v>34</v>
      </c>
      <c r="Q22" s="16">
        <f t="shared" si="2"/>
        <v>1</v>
      </c>
      <c r="R22" s="114">
        <f t="shared" si="3"/>
        <v>0</v>
      </c>
      <c r="S22" s="35">
        <f t="shared" si="4"/>
        <v>2</v>
      </c>
      <c r="T22" s="16">
        <f t="shared" si="5"/>
        <v>1</v>
      </c>
      <c r="U22" s="39"/>
    </row>
    <row r="23" spans="1:21" x14ac:dyDescent="0.2">
      <c r="A23" s="78">
        <v>17</v>
      </c>
      <c r="B23" s="344" t="str">
        <f>Stat.!B17</f>
        <v>Mašát Pavel</v>
      </c>
      <c r="C23" s="36">
        <f>Stat.!P17</f>
        <v>555</v>
      </c>
      <c r="D23" s="36">
        <f>Stat.!AD17</f>
        <v>55</v>
      </c>
      <c r="E23" s="36">
        <f>Stat.!AR17</f>
        <v>1</v>
      </c>
      <c r="F23" s="36">
        <f>Stat.!BF17</f>
        <v>0</v>
      </c>
      <c r="G23" s="16">
        <f>Stat.!BT17</f>
        <v>1</v>
      </c>
      <c r="H23" s="35"/>
      <c r="I23" s="16">
        <f>Stat.!P54</f>
        <v>196</v>
      </c>
      <c r="J23" s="27">
        <f>Stat.!AD54</f>
        <v>25</v>
      </c>
      <c r="K23" s="16">
        <f>Stat.!AR54</f>
        <v>0</v>
      </c>
      <c r="L23" s="27">
        <f>Stat.!BF54</f>
        <v>0</v>
      </c>
      <c r="M23" s="16">
        <f>Stat.!BT54</f>
        <v>1</v>
      </c>
      <c r="N23" s="35"/>
      <c r="O23" s="16">
        <f t="shared" si="0"/>
        <v>751</v>
      </c>
      <c r="P23" s="27">
        <f t="shared" si="1"/>
        <v>80</v>
      </c>
      <c r="Q23" s="16">
        <f t="shared" si="2"/>
        <v>1</v>
      </c>
      <c r="R23" s="114">
        <f t="shared" si="3"/>
        <v>0</v>
      </c>
      <c r="S23" s="35">
        <f t="shared" si="4"/>
        <v>2</v>
      </c>
      <c r="T23" s="16">
        <f t="shared" si="5"/>
        <v>1</v>
      </c>
      <c r="U23" s="39"/>
    </row>
    <row r="24" spans="1:21" x14ac:dyDescent="0.2">
      <c r="A24" s="78">
        <v>18</v>
      </c>
      <c r="B24" s="344" t="str">
        <f>Stat.!B32</f>
        <v>Piler Tomáš</v>
      </c>
      <c r="C24" s="36">
        <f>Stat.!P32</f>
        <v>0</v>
      </c>
      <c r="D24" s="36">
        <f>Stat.!AD32</f>
        <v>0</v>
      </c>
      <c r="E24" s="36">
        <f>Stat.!AR32</f>
        <v>0</v>
      </c>
      <c r="F24" s="36">
        <f>Stat.!BF32</f>
        <v>0</v>
      </c>
      <c r="G24" s="16">
        <f>Stat.!BT32</f>
        <v>0</v>
      </c>
      <c r="H24" s="35"/>
      <c r="I24" s="16">
        <f>Stat.!P69</f>
        <v>180</v>
      </c>
      <c r="J24" s="27">
        <f>Stat.!AD69</f>
        <v>0</v>
      </c>
      <c r="K24" s="16">
        <f>Stat.!AR69</f>
        <v>1</v>
      </c>
      <c r="L24" s="27">
        <f>Stat.!BF69</f>
        <v>0</v>
      </c>
      <c r="M24" s="16">
        <f>Stat.!BT69</f>
        <v>0</v>
      </c>
      <c r="N24" s="35"/>
      <c r="O24" s="16">
        <f t="shared" si="0"/>
        <v>180</v>
      </c>
      <c r="P24" s="27">
        <f t="shared" si="1"/>
        <v>0</v>
      </c>
      <c r="Q24" s="16">
        <f t="shared" si="2"/>
        <v>1</v>
      </c>
      <c r="R24" s="114">
        <f t="shared" si="3"/>
        <v>0</v>
      </c>
      <c r="S24" s="35">
        <f t="shared" si="4"/>
        <v>0</v>
      </c>
      <c r="T24" s="16">
        <f t="shared" si="5"/>
        <v>1</v>
      </c>
      <c r="U24" s="39"/>
    </row>
    <row r="25" spans="1:21" x14ac:dyDescent="0.2">
      <c r="A25" s="78">
        <v>19</v>
      </c>
      <c r="B25" s="344" t="str">
        <f>Stat.!B23</f>
        <v>Zamazal Jindřich</v>
      </c>
      <c r="C25" s="36">
        <f>Stat.!P23</f>
        <v>996</v>
      </c>
      <c r="D25" s="36">
        <f>Stat.!AD23</f>
        <v>0</v>
      </c>
      <c r="E25" s="36">
        <f>Stat.!AR23</f>
        <v>0</v>
      </c>
      <c r="F25" s="36">
        <f>Stat.!BF23</f>
        <v>1</v>
      </c>
      <c r="G25" s="16">
        <f>Stat.!BT23</f>
        <v>2</v>
      </c>
      <c r="H25" s="35"/>
      <c r="I25" s="16">
        <f>Stat.!P60</f>
        <v>80</v>
      </c>
      <c r="J25" s="27">
        <f>Stat.!AD60</f>
        <v>0</v>
      </c>
      <c r="K25" s="16">
        <f>Stat.!AR60</f>
        <v>0</v>
      </c>
      <c r="L25" s="27">
        <f>Stat.!BF60</f>
        <v>0</v>
      </c>
      <c r="M25" s="16">
        <f>Stat.!BT60</f>
        <v>0</v>
      </c>
      <c r="N25" s="35"/>
      <c r="O25" s="16">
        <f t="shared" si="0"/>
        <v>1076</v>
      </c>
      <c r="P25" s="27">
        <f t="shared" si="1"/>
        <v>0</v>
      </c>
      <c r="Q25" s="16">
        <f t="shared" si="2"/>
        <v>0</v>
      </c>
      <c r="R25" s="114">
        <f t="shared" si="3"/>
        <v>1</v>
      </c>
      <c r="S25" s="35">
        <f t="shared" si="4"/>
        <v>2</v>
      </c>
      <c r="T25" s="16">
        <f t="shared" si="5"/>
        <v>1</v>
      </c>
      <c r="U25" s="39"/>
    </row>
    <row r="26" spans="1:21" x14ac:dyDescent="0.2">
      <c r="A26" s="78">
        <v>20</v>
      </c>
      <c r="B26" s="344" t="str">
        <f>Stat.!B27</f>
        <v>Chvátal Jan</v>
      </c>
      <c r="C26" s="36">
        <f>Stat.!P27</f>
        <v>0</v>
      </c>
      <c r="D26" s="36">
        <f>Stat.!AD27</f>
        <v>68</v>
      </c>
      <c r="E26" s="36">
        <f>Stat.!AR27</f>
        <v>0</v>
      </c>
      <c r="F26" s="36">
        <f>Stat.!BF27</f>
        <v>0</v>
      </c>
      <c r="G26" s="16">
        <f>Stat.!BT27</f>
        <v>0</v>
      </c>
      <c r="H26" s="35"/>
      <c r="I26" s="16">
        <f>Stat.!P64</f>
        <v>509</v>
      </c>
      <c r="J26" s="27">
        <f>Stat.!AD64</f>
        <v>187</v>
      </c>
      <c r="K26" s="16">
        <f>Stat.!AR64</f>
        <v>0</v>
      </c>
      <c r="L26" s="27">
        <f>Stat.!BF64</f>
        <v>1</v>
      </c>
      <c r="M26" s="16">
        <f>Stat.!BT64</f>
        <v>2</v>
      </c>
      <c r="N26" s="35"/>
      <c r="O26" s="16">
        <f t="shared" si="0"/>
        <v>509</v>
      </c>
      <c r="P26" s="27">
        <f t="shared" si="1"/>
        <v>255</v>
      </c>
      <c r="Q26" s="16">
        <f t="shared" si="2"/>
        <v>0</v>
      </c>
      <c r="R26" s="114">
        <f t="shared" si="3"/>
        <v>1</v>
      </c>
      <c r="S26" s="35">
        <f t="shared" si="4"/>
        <v>2</v>
      </c>
      <c r="T26" s="16">
        <f t="shared" si="5"/>
        <v>1</v>
      </c>
      <c r="U26" s="39"/>
    </row>
    <row r="27" spans="1:21" x14ac:dyDescent="0.2">
      <c r="A27" s="78">
        <v>21</v>
      </c>
      <c r="B27" s="344" t="str">
        <f>Stat.!B4</f>
        <v>Havlík Roman</v>
      </c>
      <c r="C27" s="36">
        <f>Stat.!P4</f>
        <v>900</v>
      </c>
      <c r="D27" s="36">
        <f>Stat.!AD4</f>
        <v>0</v>
      </c>
      <c r="E27" s="36">
        <f>Stat.!AR4</f>
        <v>0</v>
      </c>
      <c r="F27" s="36">
        <f>Stat.!BF4</f>
        <v>0</v>
      </c>
      <c r="G27" s="16">
        <f>Stat.!BT4</f>
        <v>1</v>
      </c>
      <c r="H27" s="35"/>
      <c r="I27" s="16">
        <f>Stat.!P41</f>
        <v>990</v>
      </c>
      <c r="J27" s="27">
        <f>Stat.!AD41</f>
        <v>0</v>
      </c>
      <c r="K27" s="16">
        <f>Stat.!AR41</f>
        <v>0</v>
      </c>
      <c r="L27" s="27">
        <f>Stat.!BF41</f>
        <v>1</v>
      </c>
      <c r="M27" s="16">
        <f>Stat.!BT41</f>
        <v>0</v>
      </c>
      <c r="N27" s="35"/>
      <c r="O27" s="16">
        <f t="shared" si="0"/>
        <v>1890</v>
      </c>
      <c r="P27" s="27">
        <f t="shared" si="1"/>
        <v>0</v>
      </c>
      <c r="Q27" s="16">
        <f t="shared" si="2"/>
        <v>0</v>
      </c>
      <c r="R27" s="114">
        <f t="shared" si="3"/>
        <v>1</v>
      </c>
      <c r="S27" s="35">
        <f t="shared" si="4"/>
        <v>1</v>
      </c>
      <c r="T27" s="16">
        <f t="shared" si="5"/>
        <v>1</v>
      </c>
      <c r="U27" s="39"/>
    </row>
    <row r="28" spans="1:21" x14ac:dyDescent="0.2">
      <c r="A28" s="78">
        <v>22</v>
      </c>
      <c r="B28" s="344" t="str">
        <f>Stat.!B14</f>
        <v>Jindra Damián</v>
      </c>
      <c r="C28" s="36">
        <f>Stat.!P14</f>
        <v>129</v>
      </c>
      <c r="D28" s="36">
        <f>Stat.!AD14</f>
        <v>45</v>
      </c>
      <c r="E28" s="36">
        <f>Stat.!AR14</f>
        <v>0</v>
      </c>
      <c r="F28" s="36">
        <f>Stat.!BF14</f>
        <v>0</v>
      </c>
      <c r="G28" s="16">
        <f>Stat.!BT14</f>
        <v>0</v>
      </c>
      <c r="H28" s="35"/>
      <c r="I28" s="16">
        <f>Stat.!P51</f>
        <v>0</v>
      </c>
      <c r="J28" s="27">
        <f>Stat.!AD51</f>
        <v>45</v>
      </c>
      <c r="K28" s="16">
        <f>Stat.!AR51</f>
        <v>0</v>
      </c>
      <c r="L28" s="27">
        <f>Stat.!BF51</f>
        <v>1</v>
      </c>
      <c r="M28" s="16">
        <f>Stat.!BT51</f>
        <v>0</v>
      </c>
      <c r="N28" s="35"/>
      <c r="O28" s="16">
        <f t="shared" si="0"/>
        <v>129</v>
      </c>
      <c r="P28" s="27">
        <f t="shared" si="1"/>
        <v>90</v>
      </c>
      <c r="Q28" s="16">
        <f t="shared" si="2"/>
        <v>0</v>
      </c>
      <c r="R28" s="114">
        <f t="shared" si="3"/>
        <v>1</v>
      </c>
      <c r="S28" s="35">
        <f t="shared" si="4"/>
        <v>0</v>
      </c>
      <c r="T28" s="16">
        <f t="shared" si="5"/>
        <v>1</v>
      </c>
      <c r="U28" s="39"/>
    </row>
    <row r="29" spans="1:21" x14ac:dyDescent="0.2">
      <c r="A29" s="78">
        <v>23</v>
      </c>
      <c r="B29" s="344" t="str">
        <f>Stat.!B26</f>
        <v>Dolák Jan</v>
      </c>
      <c r="C29" s="36">
        <f>Stat.!P26</f>
        <v>0</v>
      </c>
      <c r="D29" s="36">
        <f>Stat.!AD26</f>
        <v>11</v>
      </c>
      <c r="E29" s="36">
        <f>Stat.!AR26</f>
        <v>0</v>
      </c>
      <c r="F29" s="36">
        <f>Stat.!BF26</f>
        <v>0</v>
      </c>
      <c r="G29" s="16">
        <f>Stat.!BT26</f>
        <v>0</v>
      </c>
      <c r="H29" s="35"/>
      <c r="I29" s="16">
        <f>Stat.!P63</f>
        <v>0</v>
      </c>
      <c r="J29" s="27">
        <f>Stat.!AD63</f>
        <v>53</v>
      </c>
      <c r="K29" s="16">
        <f>Stat.!AR63</f>
        <v>0</v>
      </c>
      <c r="L29" s="27">
        <f>Stat.!BF63</f>
        <v>1</v>
      </c>
      <c r="M29" s="16">
        <f>Stat.!BT63</f>
        <v>0</v>
      </c>
      <c r="N29" s="32"/>
      <c r="O29" s="16">
        <f t="shared" si="0"/>
        <v>0</v>
      </c>
      <c r="P29" s="27">
        <f t="shared" si="1"/>
        <v>64</v>
      </c>
      <c r="Q29" s="16">
        <f t="shared" si="2"/>
        <v>0</v>
      </c>
      <c r="R29" s="114">
        <f t="shared" si="3"/>
        <v>1</v>
      </c>
      <c r="S29" s="35">
        <f t="shared" si="4"/>
        <v>0</v>
      </c>
      <c r="T29" s="16">
        <f t="shared" si="5"/>
        <v>1</v>
      </c>
      <c r="U29" s="39"/>
    </row>
    <row r="30" spans="1:21" x14ac:dyDescent="0.2">
      <c r="A30" s="78">
        <v>24</v>
      </c>
      <c r="B30" s="344" t="str">
        <f>Stat.!B36</f>
        <v>Šťastný Martin</v>
      </c>
      <c r="C30" s="36">
        <f>Stat.!P36</f>
        <v>0</v>
      </c>
      <c r="D30" s="36">
        <f>Stat.!AD36</f>
        <v>0</v>
      </c>
      <c r="E30" s="36">
        <f>Stat.!AR36</f>
        <v>0</v>
      </c>
      <c r="F30" s="36">
        <f>Stat.!BF36</f>
        <v>0</v>
      </c>
      <c r="G30" s="16">
        <f>Stat.!BT36</f>
        <v>0</v>
      </c>
      <c r="H30" s="35"/>
      <c r="I30" s="16">
        <f>Stat.!P73</f>
        <v>90</v>
      </c>
      <c r="J30" s="27">
        <f>Stat.!AD73</f>
        <v>0</v>
      </c>
      <c r="K30" s="16">
        <f>Stat.!AR73</f>
        <v>0</v>
      </c>
      <c r="L30" s="27">
        <f>Stat.!BF73</f>
        <v>1</v>
      </c>
      <c r="M30" s="16">
        <f>Stat.!BT73</f>
        <v>0</v>
      </c>
      <c r="N30" s="35"/>
      <c r="O30" s="16">
        <f t="shared" si="0"/>
        <v>90</v>
      </c>
      <c r="P30" s="27">
        <f t="shared" si="1"/>
        <v>0</v>
      </c>
      <c r="Q30" s="16">
        <f t="shared" si="2"/>
        <v>0</v>
      </c>
      <c r="R30" s="114">
        <f t="shared" si="3"/>
        <v>1</v>
      </c>
      <c r="S30" s="35">
        <f t="shared" si="4"/>
        <v>0</v>
      </c>
      <c r="T30" s="16">
        <f t="shared" si="5"/>
        <v>1</v>
      </c>
      <c r="U30" s="27"/>
    </row>
    <row r="31" spans="1:21" x14ac:dyDescent="0.2">
      <c r="A31" s="78">
        <v>25</v>
      </c>
      <c r="B31" s="344" t="str">
        <f>Stat.!B10</f>
        <v>Habr Stanislav</v>
      </c>
      <c r="C31" s="36">
        <f>Stat.!P10</f>
        <v>270</v>
      </c>
      <c r="D31" s="36">
        <f>Stat.!AD10</f>
        <v>37</v>
      </c>
      <c r="E31" s="36">
        <f>Stat.!AR10</f>
        <v>0</v>
      </c>
      <c r="F31" s="36">
        <f>Stat.!BF10</f>
        <v>0</v>
      </c>
      <c r="G31" s="16">
        <f>Stat.!BT10</f>
        <v>1</v>
      </c>
      <c r="H31" s="35"/>
      <c r="I31" s="16">
        <f>Stat.!P47</f>
        <v>450</v>
      </c>
      <c r="J31" s="27">
        <f>Stat.!AD47</f>
        <v>10</v>
      </c>
      <c r="K31" s="16">
        <f>Stat.!AR47</f>
        <v>0</v>
      </c>
      <c r="L31" s="27">
        <f>Stat.!BF47</f>
        <v>0</v>
      </c>
      <c r="M31" s="16">
        <f>Stat.!BT47</f>
        <v>0</v>
      </c>
      <c r="N31" s="35"/>
      <c r="O31" s="16">
        <f t="shared" si="0"/>
        <v>720</v>
      </c>
      <c r="P31" s="27">
        <f t="shared" si="1"/>
        <v>47</v>
      </c>
      <c r="Q31" s="16">
        <f t="shared" si="2"/>
        <v>0</v>
      </c>
      <c r="R31" s="114">
        <f t="shared" si="3"/>
        <v>0</v>
      </c>
      <c r="S31" s="35">
        <f t="shared" si="4"/>
        <v>1</v>
      </c>
      <c r="T31" s="16">
        <f t="shared" si="5"/>
        <v>0</v>
      </c>
      <c r="U31" s="39"/>
    </row>
    <row r="32" spans="1:21" x14ac:dyDescent="0.2">
      <c r="A32" s="78">
        <v>26</v>
      </c>
      <c r="B32" s="344" t="str">
        <f>Stat.!B12</f>
        <v>Havlík Martin</v>
      </c>
      <c r="C32" s="36">
        <f>Stat.!P12</f>
        <v>90</v>
      </c>
      <c r="D32" s="36">
        <f>Stat.!AD12</f>
        <v>2</v>
      </c>
      <c r="E32" s="36">
        <f>Stat.!AR12</f>
        <v>0</v>
      </c>
      <c r="F32" s="36">
        <f>Stat.!BF12</f>
        <v>0</v>
      </c>
      <c r="G32" s="16">
        <f>Stat.!BT12</f>
        <v>0</v>
      </c>
      <c r="H32" s="35"/>
      <c r="I32" s="16">
        <f>Stat.!P49</f>
        <v>133</v>
      </c>
      <c r="J32" s="27">
        <f>Stat.!AD49</f>
        <v>27</v>
      </c>
      <c r="K32" s="16">
        <f>Stat.!AR49</f>
        <v>0</v>
      </c>
      <c r="L32" s="27">
        <f>Stat.!BF49</f>
        <v>0</v>
      </c>
      <c r="M32" s="16">
        <f>Stat.!BT49</f>
        <v>0</v>
      </c>
      <c r="N32" s="35"/>
      <c r="O32" s="16">
        <f t="shared" si="0"/>
        <v>223</v>
      </c>
      <c r="P32" s="27">
        <f t="shared" si="1"/>
        <v>29</v>
      </c>
      <c r="Q32" s="16">
        <f t="shared" si="2"/>
        <v>0</v>
      </c>
      <c r="R32" s="114">
        <f t="shared" si="3"/>
        <v>0</v>
      </c>
      <c r="S32" s="35">
        <f t="shared" si="4"/>
        <v>0</v>
      </c>
      <c r="T32" s="16">
        <f t="shared" si="5"/>
        <v>0</v>
      </c>
      <c r="U32" s="40"/>
    </row>
    <row r="33" spans="1:21" x14ac:dyDescent="0.2">
      <c r="A33" s="78">
        <v>27</v>
      </c>
      <c r="B33" s="344" t="str">
        <f>Stat.!B15</f>
        <v>Kelbler Marek</v>
      </c>
      <c r="C33" s="36">
        <f>Stat.!P15</f>
        <v>0</v>
      </c>
      <c r="D33" s="36">
        <f>Stat.!AD15</f>
        <v>0</v>
      </c>
      <c r="E33" s="36">
        <f>Stat.!AR15</f>
        <v>0</v>
      </c>
      <c r="F33" s="36">
        <f>Stat.!BF15</f>
        <v>0</v>
      </c>
      <c r="G33" s="16">
        <f>Stat.!BT15</f>
        <v>0</v>
      </c>
      <c r="H33" s="35"/>
      <c r="I33" s="16">
        <f>Stat.!P52</f>
        <v>0</v>
      </c>
      <c r="J33" s="27">
        <f>Stat.!AD52</f>
        <v>0</v>
      </c>
      <c r="K33" s="16">
        <f>Stat.!AR52</f>
        <v>0</v>
      </c>
      <c r="L33" s="27">
        <f>Stat.!BF52</f>
        <v>0</v>
      </c>
      <c r="M33" s="16">
        <f>Stat.!BT52</f>
        <v>0</v>
      </c>
      <c r="N33" s="35"/>
      <c r="O33" s="16">
        <f t="shared" si="0"/>
        <v>0</v>
      </c>
      <c r="P33" s="27">
        <f t="shared" si="1"/>
        <v>0</v>
      </c>
      <c r="Q33" s="16">
        <f t="shared" si="2"/>
        <v>0</v>
      </c>
      <c r="R33" s="114">
        <f t="shared" si="3"/>
        <v>0</v>
      </c>
      <c r="S33" s="35">
        <f t="shared" si="4"/>
        <v>0</v>
      </c>
      <c r="T33" s="16">
        <f t="shared" si="5"/>
        <v>0</v>
      </c>
      <c r="U33" s="39"/>
    </row>
    <row r="34" spans="1:21" x14ac:dyDescent="0.2">
      <c r="A34" s="78">
        <v>28</v>
      </c>
      <c r="B34" s="344" t="str">
        <f>Stat.!B24</f>
        <v>Jahoda Martin</v>
      </c>
      <c r="C34" s="36">
        <f>Stat.!P24</f>
        <v>0</v>
      </c>
      <c r="D34" s="36">
        <f>Stat.!AD24</f>
        <v>0</v>
      </c>
      <c r="E34" s="36">
        <f>Stat.!AR24</f>
        <v>0</v>
      </c>
      <c r="F34" s="36">
        <f>Stat.!BF24</f>
        <v>0</v>
      </c>
      <c r="G34" s="16">
        <f>Stat.!BT24</f>
        <v>0</v>
      </c>
      <c r="H34" s="35"/>
      <c r="I34" s="16">
        <f>Stat.!P61</f>
        <v>0</v>
      </c>
      <c r="J34" s="27">
        <f>Stat.!AD61</f>
        <v>0</v>
      </c>
      <c r="K34" s="16">
        <f>Stat.!AR61</f>
        <v>0</v>
      </c>
      <c r="L34" s="27">
        <f>Stat.!BF61</f>
        <v>0</v>
      </c>
      <c r="M34" s="16">
        <f>Stat.!BT61</f>
        <v>0</v>
      </c>
      <c r="N34" s="35"/>
      <c r="O34" s="16">
        <f t="shared" si="0"/>
        <v>0</v>
      </c>
      <c r="P34" s="27">
        <f t="shared" si="1"/>
        <v>0</v>
      </c>
      <c r="Q34" s="16">
        <f t="shared" si="2"/>
        <v>0</v>
      </c>
      <c r="R34" s="114">
        <f t="shared" si="3"/>
        <v>0</v>
      </c>
      <c r="S34" s="35">
        <f t="shared" si="4"/>
        <v>0</v>
      </c>
      <c r="T34" s="16">
        <f t="shared" si="5"/>
        <v>0</v>
      </c>
      <c r="U34" s="39"/>
    </row>
    <row r="35" spans="1:21" x14ac:dyDescent="0.2">
      <c r="A35" s="78">
        <v>29</v>
      </c>
      <c r="B35" s="344" t="str">
        <f>Stat.!B25</f>
        <v>Kapinus Radek</v>
      </c>
      <c r="C35" s="36">
        <f>Stat.!P25</f>
        <v>0</v>
      </c>
      <c r="D35" s="36">
        <f>Stat.!AD25</f>
        <v>0</v>
      </c>
      <c r="E35" s="36">
        <f>Stat.!AR25</f>
        <v>0</v>
      </c>
      <c r="F35" s="36">
        <f>Stat.!BF25</f>
        <v>0</v>
      </c>
      <c r="G35" s="16">
        <f>Stat.!BT25</f>
        <v>0</v>
      </c>
      <c r="H35" s="35"/>
      <c r="I35" s="16">
        <f>Stat.!P62</f>
        <v>0</v>
      </c>
      <c r="J35" s="27">
        <f>Stat.!AD62</f>
        <v>0</v>
      </c>
      <c r="K35" s="16">
        <f>Stat.!AR62</f>
        <v>0</v>
      </c>
      <c r="L35" s="27">
        <f>Stat.!BF62</f>
        <v>0</v>
      </c>
      <c r="M35" s="16">
        <f>Stat.!BT62</f>
        <v>0</v>
      </c>
      <c r="N35" s="35"/>
      <c r="O35" s="16">
        <f t="shared" si="0"/>
        <v>0</v>
      </c>
      <c r="P35" s="27">
        <f t="shared" si="1"/>
        <v>0</v>
      </c>
      <c r="Q35" s="16">
        <f t="shared" si="2"/>
        <v>0</v>
      </c>
      <c r="R35" s="114">
        <f t="shared" si="3"/>
        <v>0</v>
      </c>
      <c r="S35" s="35">
        <f t="shared" si="4"/>
        <v>0</v>
      </c>
      <c r="T35" s="16">
        <f t="shared" si="5"/>
        <v>0</v>
      </c>
      <c r="U35" s="39"/>
    </row>
    <row r="36" spans="1:21" x14ac:dyDescent="0.2">
      <c r="A36" s="78">
        <v>30</v>
      </c>
      <c r="B36" s="344" t="str">
        <f>Stat.!B28</f>
        <v>Plachý Karel</v>
      </c>
      <c r="C36" s="36">
        <f>Stat.!P28</f>
        <v>0</v>
      </c>
      <c r="D36" s="36">
        <f>Stat.!AD28</f>
        <v>13</v>
      </c>
      <c r="E36" s="36">
        <f>Stat.!AR28</f>
        <v>0</v>
      </c>
      <c r="F36" s="36">
        <f>Stat.!BF28</f>
        <v>0</v>
      </c>
      <c r="G36" s="16">
        <f>Stat.!BT28</f>
        <v>0</v>
      </c>
      <c r="H36" s="35"/>
      <c r="I36" s="16">
        <f>Stat.!P65</f>
        <v>0</v>
      </c>
      <c r="J36" s="27">
        <f>Stat.!AD65</f>
        <v>17</v>
      </c>
      <c r="K36" s="16">
        <f>Stat.!AR65</f>
        <v>0</v>
      </c>
      <c r="L36" s="27">
        <f>Stat.!BF65</f>
        <v>0</v>
      </c>
      <c r="M36" s="16">
        <f>Stat.!BT65</f>
        <v>0</v>
      </c>
      <c r="N36" s="35"/>
      <c r="O36" s="16">
        <f t="shared" si="0"/>
        <v>0</v>
      </c>
      <c r="P36" s="27">
        <f t="shared" si="1"/>
        <v>30</v>
      </c>
      <c r="Q36" s="16">
        <f t="shared" si="2"/>
        <v>0</v>
      </c>
      <c r="R36" s="114">
        <f t="shared" si="3"/>
        <v>0</v>
      </c>
      <c r="S36" s="35">
        <f t="shared" si="4"/>
        <v>0</v>
      </c>
      <c r="T36" s="16">
        <f t="shared" si="5"/>
        <v>0</v>
      </c>
      <c r="U36" s="39"/>
    </row>
    <row r="37" spans="1:21" x14ac:dyDescent="0.2">
      <c r="A37" s="78">
        <v>31</v>
      </c>
      <c r="B37" s="344" t="str">
        <f>Stat.!B29</f>
        <v>Janák Pavel</v>
      </c>
      <c r="C37" s="36">
        <f>Stat.!P29</f>
        <v>270</v>
      </c>
      <c r="D37" s="36">
        <f>Stat.!AD29</f>
        <v>0</v>
      </c>
      <c r="E37" s="36">
        <f>Stat.!AR29</f>
        <v>0</v>
      </c>
      <c r="F37" s="36">
        <f>Stat.!BF29</f>
        <v>0</v>
      </c>
      <c r="G37" s="16">
        <f>Stat.!BT29</f>
        <v>0</v>
      </c>
      <c r="H37" s="35"/>
      <c r="I37" s="16">
        <f>Stat.!P66</f>
        <v>90</v>
      </c>
      <c r="J37" s="27">
        <f>Stat.!AD66</f>
        <v>0</v>
      </c>
      <c r="K37" s="16">
        <f>Stat.!AR66</f>
        <v>0</v>
      </c>
      <c r="L37" s="27">
        <f>Stat.!BF66</f>
        <v>0</v>
      </c>
      <c r="M37" s="16">
        <f>Stat.!BT66</f>
        <v>0</v>
      </c>
      <c r="N37" s="35"/>
      <c r="O37" s="16">
        <f t="shared" si="0"/>
        <v>360</v>
      </c>
      <c r="P37" s="27">
        <f t="shared" si="1"/>
        <v>0</v>
      </c>
      <c r="Q37" s="16">
        <f t="shared" si="2"/>
        <v>0</v>
      </c>
      <c r="R37" s="114">
        <f t="shared" si="3"/>
        <v>0</v>
      </c>
      <c r="S37" s="35">
        <f t="shared" si="4"/>
        <v>0</v>
      </c>
      <c r="T37" s="16">
        <f t="shared" si="5"/>
        <v>0</v>
      </c>
      <c r="U37" s="39"/>
    </row>
    <row r="38" spans="1:21" x14ac:dyDescent="0.2">
      <c r="A38" s="80">
        <v>32</v>
      </c>
      <c r="B38" s="344" t="str">
        <f>Stat.!B34</f>
        <v>Choloděnko Marian</v>
      </c>
      <c r="C38" s="36">
        <f>Stat.!P34</f>
        <v>0</v>
      </c>
      <c r="D38" s="36">
        <f>Stat.!AD34</f>
        <v>0</v>
      </c>
      <c r="E38" s="36">
        <f>Stat.!AR34</f>
        <v>0</v>
      </c>
      <c r="F38" s="36">
        <f>Stat.!BF34</f>
        <v>0</v>
      </c>
      <c r="G38" s="16">
        <f>Stat.!BT34</f>
        <v>0</v>
      </c>
      <c r="H38" s="35"/>
      <c r="I38" s="16">
        <f>Stat.!P71</f>
        <v>0</v>
      </c>
      <c r="J38" s="27">
        <f>Stat.!AD71</f>
        <v>7</v>
      </c>
      <c r="K38" s="16">
        <f>Stat.!AR71</f>
        <v>0</v>
      </c>
      <c r="L38" s="27">
        <f>Stat.!BF71</f>
        <v>0</v>
      </c>
      <c r="M38" s="16">
        <f>Stat.!BT71</f>
        <v>0</v>
      </c>
      <c r="N38" s="34"/>
      <c r="O38" s="16">
        <f t="shared" si="0"/>
        <v>0</v>
      </c>
      <c r="P38" s="27">
        <f t="shared" si="1"/>
        <v>7</v>
      </c>
      <c r="Q38" s="16">
        <f t="shared" si="2"/>
        <v>0</v>
      </c>
      <c r="R38" s="114">
        <f t="shared" si="3"/>
        <v>0</v>
      </c>
      <c r="S38" s="35">
        <f t="shared" si="4"/>
        <v>0</v>
      </c>
      <c r="T38" s="16">
        <f t="shared" si="5"/>
        <v>0</v>
      </c>
      <c r="U38" s="39"/>
    </row>
    <row r="39" spans="1:21" x14ac:dyDescent="0.2">
      <c r="A39" s="81">
        <v>33</v>
      </c>
      <c r="B39" s="345" t="str">
        <f>Stat.!B35</f>
        <v>Nedoma Václav</v>
      </c>
      <c r="C39" s="36">
        <f>Stat.!P35</f>
        <v>0</v>
      </c>
      <c r="D39" s="36">
        <f>Stat.!AD35</f>
        <v>0</v>
      </c>
      <c r="E39" s="36">
        <f>Stat.!AR35</f>
        <v>0</v>
      </c>
      <c r="F39" s="36">
        <f>Stat.!BF35</f>
        <v>0</v>
      </c>
      <c r="G39" s="16">
        <f>Stat.!BT35</f>
        <v>0</v>
      </c>
      <c r="H39" s="35"/>
      <c r="I39" s="16">
        <f>Stat.!P72</f>
        <v>90</v>
      </c>
      <c r="J39" s="27">
        <f>Stat.!AD72</f>
        <v>0</v>
      </c>
      <c r="K39" s="16">
        <f>Stat.!AR72</f>
        <v>0</v>
      </c>
      <c r="L39" s="27">
        <f>Stat.!BF72</f>
        <v>0</v>
      </c>
      <c r="M39" s="16">
        <f>Stat.!BT72</f>
        <v>0</v>
      </c>
      <c r="N39" s="35"/>
      <c r="O39" s="16">
        <f t="shared" si="0"/>
        <v>90</v>
      </c>
      <c r="P39" s="27">
        <f t="shared" si="1"/>
        <v>0</v>
      </c>
      <c r="Q39" s="16">
        <f t="shared" si="2"/>
        <v>0</v>
      </c>
      <c r="R39" s="114">
        <f t="shared" si="3"/>
        <v>0</v>
      </c>
      <c r="S39" s="35">
        <f t="shared" si="4"/>
        <v>0</v>
      </c>
      <c r="T39" s="16">
        <f t="shared" si="5"/>
        <v>0</v>
      </c>
      <c r="U39" s="27"/>
    </row>
    <row r="40" spans="1:21" x14ac:dyDescent="0.2">
      <c r="A40" s="67"/>
      <c r="B40" s="66" t="s">
        <v>23</v>
      </c>
      <c r="C40" s="342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6">SUM(F7:F39)</f>
        <v>20</v>
      </c>
      <c r="G40" s="64">
        <f t="shared" si="6"/>
        <v>26</v>
      </c>
      <c r="H40" s="64">
        <f t="shared" si="6"/>
        <v>0</v>
      </c>
      <c r="I40" s="64">
        <f t="shared" si="6"/>
        <v>12298</v>
      </c>
      <c r="J40" s="64">
        <f t="shared" si="6"/>
        <v>572</v>
      </c>
      <c r="K40" s="64">
        <f t="shared" si="6"/>
        <v>29</v>
      </c>
      <c r="L40" s="64">
        <f t="shared" si="6"/>
        <v>33</v>
      </c>
      <c r="M40" s="64">
        <f t="shared" si="6"/>
        <v>17</v>
      </c>
      <c r="N40" s="64"/>
      <c r="O40" s="64">
        <f t="shared" ref="O40" si="7">C40+I40</f>
        <v>24382</v>
      </c>
      <c r="P40" s="64">
        <f t="shared" ref="P40" si="8">D40+J40</f>
        <v>1334</v>
      </c>
      <c r="Q40" s="64">
        <f t="shared" ref="Q40" si="9">E40+K40</f>
        <v>54</v>
      </c>
      <c r="R40" s="112">
        <f t="shared" ref="R40" si="10">F40+L40</f>
        <v>53</v>
      </c>
      <c r="S40" s="64">
        <f t="shared" ref="S40" si="11">G40+M40</f>
        <v>43</v>
      </c>
      <c r="T40" s="64">
        <f t="shared" ref="T40" si="12">Q40+R40</f>
        <v>107</v>
      </c>
      <c r="U40" s="64"/>
    </row>
    <row r="41" spans="1:21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70"/>
      <c r="U41" s="70"/>
    </row>
  </sheetData>
  <sortState ref="B7:U39">
    <sortCondition descending="1" ref="T7:T39"/>
    <sortCondition descending="1" ref="Q7:Q39"/>
  </sortState>
  <mergeCells count="6">
    <mergeCell ref="O6:U6"/>
    <mergeCell ref="I6:M6"/>
    <mergeCell ref="C6:G6"/>
    <mergeCell ref="E4:F4"/>
    <mergeCell ref="K4:L4"/>
    <mergeCell ref="Q4:R4"/>
  </mergeCells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4:AS94"/>
  <sheetViews>
    <sheetView topLeftCell="B1" workbookViewId="0">
      <selection activeCell="AF25" sqref="AF25:AF3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" style="6" bestFit="1" customWidth="1"/>
    <col min="24" max="24" width="5.5703125" style="37" customWidth="1"/>
    <col min="25" max="25" width="5.5703125" style="44" customWidth="1"/>
    <col min="26" max="26" width="5.5703125" style="45" customWidth="1"/>
    <col min="27" max="27" width="1" style="46" customWidth="1"/>
    <col min="28" max="28" width="2.42578125" style="46" customWidth="1"/>
    <col min="29" max="31" width="2.42578125" style="6" customWidth="1"/>
    <col min="32" max="32" width="12.85546875" style="6" customWidth="1"/>
    <col min="33" max="33" width="5" style="6" customWidth="1"/>
    <col min="34" max="34" width="10.28515625" customWidth="1"/>
    <col min="35" max="35" width="5" customWidth="1"/>
    <col min="36" max="36" width="10.42578125" customWidth="1"/>
    <col min="37" max="37" width="5" customWidth="1"/>
    <col min="38" max="38" width="1.42578125" customWidth="1"/>
    <col min="39" max="42" width="8.85546875" style="30" customWidth="1"/>
    <col min="43" max="45" width="8.85546875" style="605" customWidth="1"/>
    <col min="46" max="48" width="8.85546875" customWidth="1"/>
  </cols>
  <sheetData>
    <row r="4" spans="1:37" x14ac:dyDescent="0.2">
      <c r="B4" s="7" t="str">
        <f>TAB!B4</f>
        <v>2014/2015</v>
      </c>
      <c r="C4" s="21" t="s">
        <v>14</v>
      </c>
      <c r="D4" s="22"/>
      <c r="E4" s="958" t="s">
        <v>0</v>
      </c>
      <c r="F4" s="959"/>
      <c r="G4" s="14" t="s">
        <v>13</v>
      </c>
      <c r="H4" s="13"/>
      <c r="I4" s="21" t="s">
        <v>14</v>
      </c>
      <c r="J4" s="22"/>
      <c r="K4" s="958" t="s">
        <v>0</v>
      </c>
      <c r="L4" s="959"/>
      <c r="M4" s="14" t="s">
        <v>13</v>
      </c>
      <c r="N4" s="13"/>
      <c r="O4" s="21" t="s">
        <v>14</v>
      </c>
      <c r="P4" s="22"/>
      <c r="Q4" s="973" t="s">
        <v>0</v>
      </c>
      <c r="R4" s="974"/>
      <c r="S4" s="26" t="s">
        <v>13</v>
      </c>
      <c r="T4" t="s">
        <v>1</v>
      </c>
      <c r="U4" s="9"/>
      <c r="Y4" s="44" t="s">
        <v>38</v>
      </c>
      <c r="AG4" s="259"/>
      <c r="AH4" s="45"/>
      <c r="AI4" s="46"/>
      <c r="AJ4" s="260"/>
      <c r="AK4" s="261"/>
    </row>
    <row r="5" spans="1:37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38" t="s">
        <v>25</v>
      </c>
      <c r="V5" s="117" t="s">
        <v>18</v>
      </c>
      <c r="W5" s="29"/>
      <c r="X5" s="51" t="s">
        <v>34</v>
      </c>
      <c r="Y5" s="52" t="s">
        <v>27</v>
      </c>
      <c r="Z5" s="53" t="s">
        <v>33</v>
      </c>
      <c r="AH5" s="45"/>
      <c r="AI5" s="45"/>
      <c r="AJ5" s="260"/>
      <c r="AK5" s="260"/>
    </row>
    <row r="6" spans="1:37" ht="13.5" thickTop="1" x14ac:dyDescent="0.2">
      <c r="A6" s="73"/>
      <c r="B6" s="4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  <c r="V6" s="102"/>
      <c r="Y6" s="46"/>
      <c r="Z6" s="54"/>
      <c r="AF6" s="31" t="s">
        <v>29</v>
      </c>
      <c r="AG6" s="48" t="s">
        <v>199</v>
      </c>
      <c r="AH6" s="491" t="s">
        <v>30</v>
      </c>
      <c r="AI6" s="492" t="s">
        <v>199</v>
      </c>
      <c r="AJ6" s="502" t="s">
        <v>39</v>
      </c>
      <c r="AK6" s="502" t="s">
        <v>199</v>
      </c>
    </row>
    <row r="7" spans="1:37" x14ac:dyDescent="0.2">
      <c r="A7" s="338">
        <v>1</v>
      </c>
      <c r="B7" s="343" t="str">
        <f>Stat.!B9</f>
        <v>Habr Jiří</v>
      </c>
      <c r="C7" s="36">
        <f>Stat.!P9</f>
        <v>1080</v>
      </c>
      <c r="D7" s="36">
        <f>Stat.!AD9</f>
        <v>0</v>
      </c>
      <c r="E7" s="36">
        <f>Stat.!AR9</f>
        <v>2</v>
      </c>
      <c r="F7" s="36">
        <f>Stat.!BF9</f>
        <v>1</v>
      </c>
      <c r="G7" s="16">
        <f>Stat.!BT9</f>
        <v>2</v>
      </c>
      <c r="H7" s="35"/>
      <c r="I7" s="16">
        <f>Stat.!P46</f>
        <v>1151</v>
      </c>
      <c r="J7" s="27">
        <f>Stat.!AD46</f>
        <v>0</v>
      </c>
      <c r="K7" s="16">
        <f>Stat.!AR46</f>
        <v>8</v>
      </c>
      <c r="L7" s="27">
        <f>Stat.!BF46</f>
        <v>4</v>
      </c>
      <c r="M7" s="16">
        <f>Stat.!BT46</f>
        <v>2</v>
      </c>
      <c r="N7" s="35"/>
      <c r="O7" s="16">
        <f t="shared" ref="O7:O36" si="0">C7+I7</f>
        <v>2231</v>
      </c>
      <c r="P7" s="27">
        <f t="shared" ref="P7:P36" si="1">D7+J7</f>
        <v>0</v>
      </c>
      <c r="Q7" s="16">
        <f t="shared" ref="Q7:Q36" si="2">E7+K7</f>
        <v>10</v>
      </c>
      <c r="R7" s="27">
        <f t="shared" ref="R7:R36" si="3">F7+L7</f>
        <v>5</v>
      </c>
      <c r="S7" s="33">
        <f t="shared" ref="S7:S36" si="4">G7+M7</f>
        <v>4</v>
      </c>
      <c r="T7" s="16">
        <f t="shared" ref="T7:T36" si="5">Q7+R7</f>
        <v>15</v>
      </c>
      <c r="U7" s="39"/>
      <c r="V7" s="102">
        <f t="shared" ref="V7:V36" si="6">O7+P7</f>
        <v>2231</v>
      </c>
      <c r="W7" s="86" t="str">
        <f t="shared" ref="W7:W39" si="7">B7</f>
        <v>Habr Jiří</v>
      </c>
      <c r="X7" s="37">
        <f>IF(Q7=0," ",V7/Q7)</f>
        <v>223.1</v>
      </c>
      <c r="Y7" s="46">
        <f>IF(R7=0," ",V7/R7)</f>
        <v>446.2</v>
      </c>
      <c r="Z7" s="55">
        <f>IF(T7=0," ",V7/T7)</f>
        <v>148.73333333333332</v>
      </c>
      <c r="AF7" s="86" t="s">
        <v>1187</v>
      </c>
      <c r="AG7" s="37">
        <v>68.5</v>
      </c>
      <c r="AH7" s="893" t="s">
        <v>672</v>
      </c>
      <c r="AI7" s="894">
        <v>64</v>
      </c>
      <c r="AJ7" s="847" t="s">
        <v>672</v>
      </c>
      <c r="AK7" s="846">
        <v>64</v>
      </c>
    </row>
    <row r="8" spans="1:37" x14ac:dyDescent="0.2">
      <c r="A8" s="339">
        <v>2</v>
      </c>
      <c r="B8" s="344" t="str">
        <f>Stat.!B16</f>
        <v>Kelbler Petr</v>
      </c>
      <c r="C8" s="36">
        <f>Stat.!P16</f>
        <v>1023</v>
      </c>
      <c r="D8" s="36">
        <f>Stat.!AD16</f>
        <v>0</v>
      </c>
      <c r="E8" s="36">
        <f>Stat.!AR16</f>
        <v>3</v>
      </c>
      <c r="F8" s="36">
        <f>Stat.!BF16</f>
        <v>2</v>
      </c>
      <c r="G8" s="16">
        <f>Stat.!BT16</f>
        <v>2</v>
      </c>
      <c r="H8" s="35"/>
      <c r="I8" s="16">
        <f>Stat.!P53</f>
        <v>1162</v>
      </c>
      <c r="J8" s="27">
        <f>Stat.!AD53</f>
        <v>0</v>
      </c>
      <c r="K8" s="16">
        <f>Stat.!AR53</f>
        <v>3</v>
      </c>
      <c r="L8" s="27">
        <f>Stat.!BF53</f>
        <v>0</v>
      </c>
      <c r="M8" s="16">
        <f>Stat.!BT53</f>
        <v>2</v>
      </c>
      <c r="N8" s="35"/>
      <c r="O8" s="16">
        <f t="shared" si="0"/>
        <v>2185</v>
      </c>
      <c r="P8" s="27">
        <f t="shared" si="1"/>
        <v>0</v>
      </c>
      <c r="Q8" s="16">
        <f t="shared" si="2"/>
        <v>6</v>
      </c>
      <c r="R8" s="27">
        <f t="shared" si="3"/>
        <v>2</v>
      </c>
      <c r="S8" s="35">
        <f t="shared" si="4"/>
        <v>4</v>
      </c>
      <c r="T8" s="16">
        <f t="shared" si="5"/>
        <v>8</v>
      </c>
      <c r="U8" s="39"/>
      <c r="V8" s="102">
        <f t="shared" si="6"/>
        <v>2185</v>
      </c>
      <c r="W8" s="86" t="str">
        <f t="shared" si="7"/>
        <v>Kelbler Petr</v>
      </c>
      <c r="X8" s="37">
        <f t="shared" ref="X8:X27" si="8">IF(Q8=0," ",V8/Q8)</f>
        <v>364.16666666666669</v>
      </c>
      <c r="Y8" s="46">
        <f t="shared" ref="Y8:Y27" si="9">IF(R8=0," ",V8/R8)</f>
        <v>1092.5</v>
      </c>
      <c r="Z8" s="55">
        <f t="shared" ref="Z8:Z27" si="10">IF(T8=0," ",V8/T8)</f>
        <v>273.125</v>
      </c>
      <c r="AF8" s="86" t="s">
        <v>58</v>
      </c>
      <c r="AG8" s="37">
        <v>155.18181818181819</v>
      </c>
      <c r="AH8" s="893" t="s">
        <v>48</v>
      </c>
      <c r="AI8" s="894">
        <v>90</v>
      </c>
      <c r="AJ8" s="847" t="s">
        <v>1187</v>
      </c>
      <c r="AK8" s="846">
        <v>68.5</v>
      </c>
    </row>
    <row r="9" spans="1:37" x14ac:dyDescent="0.2">
      <c r="A9" s="339">
        <v>3</v>
      </c>
      <c r="B9" s="344" t="str">
        <f>Stat.!B5</f>
        <v>Bastl Pavel</v>
      </c>
      <c r="C9" s="36">
        <f>Stat.!P5</f>
        <v>846</v>
      </c>
      <c r="D9" s="36">
        <f>Stat.!AD5</f>
        <v>19</v>
      </c>
      <c r="E9" s="36">
        <f>Stat.!AR5</f>
        <v>5</v>
      </c>
      <c r="F9" s="36">
        <f>Stat.!BF5</f>
        <v>1</v>
      </c>
      <c r="G9" s="16">
        <f>Stat.!BT5</f>
        <v>0</v>
      </c>
      <c r="H9" s="35"/>
      <c r="I9" s="16">
        <f>Stat.!P42</f>
        <v>1117</v>
      </c>
      <c r="J9" s="27">
        <f>Stat.!AD42</f>
        <v>0</v>
      </c>
      <c r="K9" s="16">
        <f>Stat.!AR42</f>
        <v>0</v>
      </c>
      <c r="L9" s="27">
        <f>Stat.!BF42</f>
        <v>2</v>
      </c>
      <c r="M9" s="16">
        <f>Stat.!BT42</f>
        <v>1</v>
      </c>
      <c r="N9" s="32"/>
      <c r="O9" s="16">
        <f t="shared" si="0"/>
        <v>1963</v>
      </c>
      <c r="P9" s="27">
        <f t="shared" si="1"/>
        <v>19</v>
      </c>
      <c r="Q9" s="16">
        <f t="shared" si="2"/>
        <v>5</v>
      </c>
      <c r="R9" s="27">
        <f t="shared" si="3"/>
        <v>3</v>
      </c>
      <c r="S9" s="35">
        <f t="shared" si="4"/>
        <v>1</v>
      </c>
      <c r="T9" s="16">
        <f t="shared" si="5"/>
        <v>8</v>
      </c>
      <c r="U9" s="39"/>
      <c r="V9" s="102">
        <f t="shared" si="6"/>
        <v>1982</v>
      </c>
      <c r="W9" s="86" t="str">
        <f t="shared" si="7"/>
        <v>Bastl Pavel</v>
      </c>
      <c r="X9" s="37">
        <f t="shared" si="8"/>
        <v>396.4</v>
      </c>
      <c r="Y9" s="46">
        <f t="shared" si="9"/>
        <v>660.66666666666663</v>
      </c>
      <c r="Z9" s="55">
        <f t="shared" si="10"/>
        <v>247.75</v>
      </c>
      <c r="AF9" s="86" t="s">
        <v>1044</v>
      </c>
      <c r="AG9" s="37">
        <v>170.5</v>
      </c>
      <c r="AH9" s="895" t="s">
        <v>1160</v>
      </c>
      <c r="AI9" s="894">
        <v>104.66666666666667</v>
      </c>
      <c r="AJ9" s="847" t="s">
        <v>58</v>
      </c>
      <c r="AK9" s="846">
        <v>74.217391304347828</v>
      </c>
    </row>
    <row r="10" spans="1:37" x14ac:dyDescent="0.2">
      <c r="A10" s="339">
        <v>4</v>
      </c>
      <c r="B10" s="344" t="str">
        <f>Stat.!B4</f>
        <v>Havlík Roman</v>
      </c>
      <c r="C10" s="36">
        <f>Stat.!P4</f>
        <v>900</v>
      </c>
      <c r="D10" s="36">
        <f>Stat.!AD4</f>
        <v>0</v>
      </c>
      <c r="E10" s="36">
        <f>Stat.!AR4</f>
        <v>0</v>
      </c>
      <c r="F10" s="36">
        <f>Stat.!BF4</f>
        <v>0</v>
      </c>
      <c r="G10" s="16">
        <f>Stat.!BT4</f>
        <v>1</v>
      </c>
      <c r="H10" s="35"/>
      <c r="I10" s="16">
        <f>Stat.!P41</f>
        <v>990</v>
      </c>
      <c r="J10" s="27">
        <f>Stat.!AD41</f>
        <v>0</v>
      </c>
      <c r="K10" s="16">
        <f>Stat.!AR41</f>
        <v>0</v>
      </c>
      <c r="L10" s="27">
        <f>Stat.!BF41</f>
        <v>1</v>
      </c>
      <c r="M10" s="16">
        <f>Stat.!BT41</f>
        <v>0</v>
      </c>
      <c r="N10" s="35"/>
      <c r="O10" s="16">
        <f t="shared" si="0"/>
        <v>1890</v>
      </c>
      <c r="P10" s="27">
        <f t="shared" si="1"/>
        <v>0</v>
      </c>
      <c r="Q10" s="16">
        <f t="shared" si="2"/>
        <v>0</v>
      </c>
      <c r="R10" s="27">
        <f t="shared" si="3"/>
        <v>1</v>
      </c>
      <c r="S10" s="35">
        <f t="shared" si="4"/>
        <v>1</v>
      </c>
      <c r="T10" s="16">
        <f t="shared" si="5"/>
        <v>1</v>
      </c>
      <c r="U10" s="39"/>
      <c r="V10" s="102">
        <f t="shared" si="6"/>
        <v>1890</v>
      </c>
      <c r="W10" s="86" t="str">
        <f t="shared" si="7"/>
        <v>Havlík Roman</v>
      </c>
      <c r="X10" s="37" t="str">
        <f t="shared" si="8"/>
        <v xml:space="preserve"> </v>
      </c>
      <c r="Y10" s="46">
        <f t="shared" si="9"/>
        <v>1890</v>
      </c>
      <c r="Z10" s="55">
        <f t="shared" si="10"/>
        <v>1890</v>
      </c>
      <c r="AF10" s="86" t="s">
        <v>43</v>
      </c>
      <c r="AG10" s="37">
        <v>180</v>
      </c>
      <c r="AH10" s="895" t="s">
        <v>58</v>
      </c>
      <c r="AI10" s="894">
        <v>142.25</v>
      </c>
      <c r="AJ10" s="847" t="s">
        <v>1160</v>
      </c>
      <c r="AK10" s="846">
        <v>78.5</v>
      </c>
    </row>
    <row r="11" spans="1:37" x14ac:dyDescent="0.2">
      <c r="A11" s="339">
        <v>5</v>
      </c>
      <c r="B11" s="344" t="str">
        <f>Stat.!B19</f>
        <v>Novák Vojta</v>
      </c>
      <c r="C11" s="36">
        <f>Stat.!P19</f>
        <v>929</v>
      </c>
      <c r="D11" s="36">
        <f>Stat.!AD19</f>
        <v>26</v>
      </c>
      <c r="E11" s="36">
        <f>Stat.!AR19</f>
        <v>1</v>
      </c>
      <c r="F11" s="36">
        <f>Stat.!BF19</f>
        <v>0</v>
      </c>
      <c r="G11" s="16">
        <f>Stat.!BT19</f>
        <v>0</v>
      </c>
      <c r="H11" s="35"/>
      <c r="I11" s="16">
        <f>Stat.!P56</f>
        <v>900</v>
      </c>
      <c r="J11" s="27">
        <f>Stat.!AD56</f>
        <v>0</v>
      </c>
      <c r="K11" s="16">
        <f>Stat.!AR56</f>
        <v>0</v>
      </c>
      <c r="L11" s="27">
        <f>Stat.!BF56</f>
        <v>0</v>
      </c>
      <c r="M11" s="16">
        <f>Stat.!BT56</f>
        <v>1</v>
      </c>
      <c r="N11" s="34"/>
      <c r="O11" s="16">
        <f t="shared" si="0"/>
        <v>1829</v>
      </c>
      <c r="P11" s="27">
        <f t="shared" si="1"/>
        <v>26</v>
      </c>
      <c r="Q11" s="16">
        <f t="shared" si="2"/>
        <v>1</v>
      </c>
      <c r="R11" s="27">
        <f t="shared" si="3"/>
        <v>0</v>
      </c>
      <c r="S11" s="35">
        <f t="shared" si="4"/>
        <v>1</v>
      </c>
      <c r="T11" s="16">
        <f t="shared" si="5"/>
        <v>1</v>
      </c>
      <c r="U11" s="39"/>
      <c r="V11" s="102">
        <f t="shared" si="6"/>
        <v>1855</v>
      </c>
      <c r="W11" s="86" t="str">
        <f t="shared" si="7"/>
        <v>Novák Vojta</v>
      </c>
      <c r="X11" s="37">
        <f t="shared" si="8"/>
        <v>1855</v>
      </c>
      <c r="Y11" s="46" t="str">
        <f t="shared" si="9"/>
        <v xml:space="preserve"> </v>
      </c>
      <c r="Z11" s="55">
        <f t="shared" si="10"/>
        <v>1855</v>
      </c>
      <c r="AF11" s="86" t="s">
        <v>28</v>
      </c>
      <c r="AG11" s="37">
        <v>223.1</v>
      </c>
      <c r="AH11" s="895" t="s">
        <v>481</v>
      </c>
      <c r="AI11" s="894">
        <v>219</v>
      </c>
      <c r="AJ11" s="847" t="s">
        <v>48</v>
      </c>
      <c r="AK11" s="846">
        <v>90</v>
      </c>
    </row>
    <row r="12" spans="1:37" x14ac:dyDescent="0.2">
      <c r="A12" s="339">
        <v>6</v>
      </c>
      <c r="B12" s="344" t="str">
        <f>Stat.!B21</f>
        <v>Švarc Petr</v>
      </c>
      <c r="C12" s="36">
        <f>Stat.!P21</f>
        <v>1016</v>
      </c>
      <c r="D12" s="36">
        <f>Stat.!AD21</f>
        <v>0</v>
      </c>
      <c r="E12" s="36">
        <f>Stat.!AR21</f>
        <v>2</v>
      </c>
      <c r="F12" s="36">
        <f>Stat.!BF21</f>
        <v>4</v>
      </c>
      <c r="G12" s="16">
        <f>Stat.!BT21</f>
        <v>2</v>
      </c>
      <c r="H12" s="35"/>
      <c r="I12" s="16">
        <f>Stat.!P58</f>
        <v>741</v>
      </c>
      <c r="J12" s="27">
        <f>Stat.!AD58</f>
        <v>24</v>
      </c>
      <c r="K12" s="16">
        <f>Stat.!AR58</f>
        <v>2</v>
      </c>
      <c r="L12" s="27">
        <f>Stat.!BF58</f>
        <v>4</v>
      </c>
      <c r="M12" s="16">
        <f>Stat.!BT58</f>
        <v>0</v>
      </c>
      <c r="N12" s="35"/>
      <c r="O12" s="16">
        <f t="shared" si="0"/>
        <v>1757</v>
      </c>
      <c r="P12" s="27">
        <f t="shared" si="1"/>
        <v>24</v>
      </c>
      <c r="Q12" s="16">
        <f t="shared" si="2"/>
        <v>4</v>
      </c>
      <c r="R12" s="27">
        <f t="shared" si="3"/>
        <v>8</v>
      </c>
      <c r="S12" s="35">
        <f t="shared" si="4"/>
        <v>2</v>
      </c>
      <c r="T12" s="16">
        <f t="shared" si="5"/>
        <v>12</v>
      </c>
      <c r="U12" s="39"/>
      <c r="V12" s="102">
        <f t="shared" si="6"/>
        <v>1781</v>
      </c>
      <c r="W12" s="86" t="str">
        <f t="shared" si="7"/>
        <v>Švarc Petr</v>
      </c>
      <c r="X12" s="37">
        <f t="shared" si="8"/>
        <v>445.25</v>
      </c>
      <c r="Y12" s="46">
        <f t="shared" si="9"/>
        <v>222.625</v>
      </c>
      <c r="Z12" s="55">
        <f t="shared" si="10"/>
        <v>148.41666666666666</v>
      </c>
      <c r="AF12" s="86" t="s">
        <v>1160</v>
      </c>
      <c r="AG12" s="37">
        <v>314</v>
      </c>
      <c r="AH12" s="895" t="s">
        <v>486</v>
      </c>
      <c r="AI12" s="894">
        <v>222.625</v>
      </c>
      <c r="AJ12" s="845" t="s">
        <v>486</v>
      </c>
      <c r="AK12" s="846">
        <v>148.41666666666666</v>
      </c>
    </row>
    <row r="13" spans="1:37" x14ac:dyDescent="0.2">
      <c r="A13" s="339">
        <v>7</v>
      </c>
      <c r="B13" s="344" t="str">
        <f>Stat.!B11</f>
        <v>Habr Vojta</v>
      </c>
      <c r="C13" s="36">
        <f>Stat.!P11</f>
        <v>704</v>
      </c>
      <c r="D13" s="36">
        <f>Stat.!AD11</f>
        <v>65</v>
      </c>
      <c r="E13" s="36">
        <f>Stat.!AR11</f>
        <v>5</v>
      </c>
      <c r="F13" s="36">
        <f>Stat.!BF11</f>
        <v>4</v>
      </c>
      <c r="G13" s="16">
        <f>Stat.!BT11</f>
        <v>9</v>
      </c>
      <c r="H13" s="35"/>
      <c r="I13" s="16">
        <f>Stat.!P48</f>
        <v>798</v>
      </c>
      <c r="J13" s="27">
        <f>Stat.!AD48</f>
        <v>140</v>
      </c>
      <c r="K13" s="16">
        <f>Stat.!AR48</f>
        <v>6</v>
      </c>
      <c r="L13" s="27">
        <f>Stat.!BF48</f>
        <v>8</v>
      </c>
      <c r="M13" s="16">
        <f>Stat.!BT48</f>
        <v>1</v>
      </c>
      <c r="N13" s="35"/>
      <c r="O13" s="16">
        <f t="shared" si="0"/>
        <v>1502</v>
      </c>
      <c r="P13" s="27">
        <f t="shared" si="1"/>
        <v>205</v>
      </c>
      <c r="Q13" s="16">
        <f t="shared" si="2"/>
        <v>11</v>
      </c>
      <c r="R13" s="27">
        <f t="shared" si="3"/>
        <v>12</v>
      </c>
      <c r="S13" s="35">
        <f t="shared" si="4"/>
        <v>10</v>
      </c>
      <c r="T13" s="16">
        <f t="shared" si="5"/>
        <v>23</v>
      </c>
      <c r="U13" s="39"/>
      <c r="V13" s="102">
        <f t="shared" si="6"/>
        <v>1707</v>
      </c>
      <c r="W13" s="86" t="str">
        <f t="shared" si="7"/>
        <v>Habr Vojta</v>
      </c>
      <c r="X13" s="37">
        <f t="shared" si="8"/>
        <v>155.18181818181819</v>
      </c>
      <c r="Y13" s="46">
        <f t="shared" si="9"/>
        <v>142.25</v>
      </c>
      <c r="Z13" s="55">
        <f t="shared" si="10"/>
        <v>74.217391304347828</v>
      </c>
      <c r="AF13" s="86" t="s">
        <v>393</v>
      </c>
      <c r="AG13" s="37">
        <v>354</v>
      </c>
      <c r="AH13" s="895" t="s">
        <v>164</v>
      </c>
      <c r="AI13" s="894">
        <v>345.33333333333331</v>
      </c>
      <c r="AJ13" s="260" t="s">
        <v>28</v>
      </c>
      <c r="AK13" s="261">
        <v>148.73333333333332</v>
      </c>
    </row>
    <row r="14" spans="1:37" x14ac:dyDescent="0.2">
      <c r="A14" s="339">
        <v>8</v>
      </c>
      <c r="B14" s="344" t="str">
        <f>Stat.!B13</f>
        <v>Havlík Vojta</v>
      </c>
      <c r="C14" s="36">
        <f>Stat.!P13</f>
        <v>810</v>
      </c>
      <c r="D14" s="36">
        <f>Stat.!AD13</f>
        <v>0</v>
      </c>
      <c r="E14" s="36">
        <f>Stat.!AR13</f>
        <v>0</v>
      </c>
      <c r="F14" s="36">
        <f>Stat.!BF13</f>
        <v>1</v>
      </c>
      <c r="G14" s="16">
        <f>Stat.!BT13</f>
        <v>0</v>
      </c>
      <c r="H14" s="35"/>
      <c r="I14" s="16">
        <f>Stat.!P50</f>
        <v>701</v>
      </c>
      <c r="J14" s="27">
        <f>Stat.!AD50</f>
        <v>0</v>
      </c>
      <c r="K14" s="16">
        <f>Stat.!AR50</f>
        <v>1</v>
      </c>
      <c r="L14" s="27">
        <f>Stat.!BF50</f>
        <v>1</v>
      </c>
      <c r="M14" s="16">
        <f>Stat.!BT50</f>
        <v>2</v>
      </c>
      <c r="N14" s="35"/>
      <c r="O14" s="16">
        <f t="shared" si="0"/>
        <v>1511</v>
      </c>
      <c r="P14" s="27">
        <f t="shared" si="1"/>
        <v>0</v>
      </c>
      <c r="Q14" s="16">
        <f t="shared" si="2"/>
        <v>1</v>
      </c>
      <c r="R14" s="27">
        <f t="shared" si="3"/>
        <v>2</v>
      </c>
      <c r="S14" s="35">
        <f t="shared" si="4"/>
        <v>2</v>
      </c>
      <c r="T14" s="16">
        <f t="shared" si="5"/>
        <v>3</v>
      </c>
      <c r="U14" s="39"/>
      <c r="V14" s="102">
        <f t="shared" si="6"/>
        <v>1511</v>
      </c>
      <c r="W14" s="86" t="str">
        <f t="shared" si="7"/>
        <v>Havlík Vojta</v>
      </c>
      <c r="X14" s="37">
        <f t="shared" si="8"/>
        <v>1511</v>
      </c>
      <c r="Y14" s="46">
        <f t="shared" si="9"/>
        <v>755.5</v>
      </c>
      <c r="Z14" s="55">
        <f t="shared" si="10"/>
        <v>503.66666666666669</v>
      </c>
      <c r="AF14" s="86" t="s">
        <v>671</v>
      </c>
      <c r="AG14" s="37">
        <v>364.16666666666669</v>
      </c>
      <c r="AH14" s="895" t="s">
        <v>393</v>
      </c>
      <c r="AI14" s="894">
        <v>354</v>
      </c>
      <c r="AJ14" s="847" t="s">
        <v>1044</v>
      </c>
      <c r="AK14" s="846">
        <v>170.5</v>
      </c>
    </row>
    <row r="15" spans="1:37" x14ac:dyDescent="0.2">
      <c r="A15" s="339">
        <v>9</v>
      </c>
      <c r="B15" s="344" t="str">
        <f>Stat.!B8</f>
        <v>Chvátal Tomáš</v>
      </c>
      <c r="C15" s="36">
        <f>Stat.!P8</f>
        <v>241</v>
      </c>
      <c r="D15" s="36">
        <f>Stat.!AD8</f>
        <v>81</v>
      </c>
      <c r="E15" s="36">
        <f>Stat.!AR8</f>
        <v>0</v>
      </c>
      <c r="F15" s="36">
        <f>Stat.!BF8</f>
        <v>0</v>
      </c>
      <c r="G15" s="16">
        <f>Stat.!BT8</f>
        <v>0</v>
      </c>
      <c r="H15" s="35"/>
      <c r="I15" s="16">
        <f>Stat.!P45</f>
        <v>990</v>
      </c>
      <c r="J15" s="27">
        <f>Stat.!AD45</f>
        <v>0</v>
      </c>
      <c r="K15" s="16">
        <f>Stat.!AR45</f>
        <v>3</v>
      </c>
      <c r="L15" s="27">
        <f>Stat.!BF45</f>
        <v>3</v>
      </c>
      <c r="M15" s="16">
        <f>Stat.!BT45</f>
        <v>1</v>
      </c>
      <c r="N15" s="35"/>
      <c r="O15" s="16">
        <f t="shared" si="0"/>
        <v>1231</v>
      </c>
      <c r="P15" s="27">
        <f t="shared" si="1"/>
        <v>81</v>
      </c>
      <c r="Q15" s="16">
        <f t="shared" si="2"/>
        <v>3</v>
      </c>
      <c r="R15" s="27">
        <f t="shared" si="3"/>
        <v>3</v>
      </c>
      <c r="S15" s="35">
        <f t="shared" si="4"/>
        <v>1</v>
      </c>
      <c r="T15" s="16">
        <f t="shared" si="5"/>
        <v>6</v>
      </c>
      <c r="U15" s="39"/>
      <c r="V15" s="102">
        <f t="shared" si="6"/>
        <v>1312</v>
      </c>
      <c r="W15" s="86" t="str">
        <f t="shared" si="7"/>
        <v>Chvátal Tomáš</v>
      </c>
      <c r="X15" s="37">
        <f t="shared" si="8"/>
        <v>437.33333333333331</v>
      </c>
      <c r="Y15" s="46">
        <f t="shared" si="9"/>
        <v>437.33333333333331</v>
      </c>
      <c r="Z15" s="55">
        <f t="shared" si="10"/>
        <v>218.66666666666666</v>
      </c>
      <c r="AF15" s="86" t="s">
        <v>44</v>
      </c>
      <c r="AG15" s="37">
        <v>392</v>
      </c>
      <c r="AH15" s="895" t="s">
        <v>156</v>
      </c>
      <c r="AI15" s="894">
        <v>386.33333333333331</v>
      </c>
      <c r="AJ15" s="847" t="s">
        <v>393</v>
      </c>
      <c r="AK15" s="846">
        <v>177</v>
      </c>
    </row>
    <row r="16" spans="1:37" x14ac:dyDescent="0.2">
      <c r="A16" s="339">
        <v>10</v>
      </c>
      <c r="B16" s="344" t="str">
        <f>Stat.!B18</f>
        <v>Novák Bohumír</v>
      </c>
      <c r="C16" s="36">
        <f>Stat.!P18</f>
        <v>508</v>
      </c>
      <c r="D16" s="36">
        <f>Stat.!AD18</f>
        <v>16</v>
      </c>
      <c r="E16" s="36">
        <f>Stat.!AR18</f>
        <v>0</v>
      </c>
      <c r="F16" s="36">
        <f>Stat.!BF18</f>
        <v>1</v>
      </c>
      <c r="G16" s="16">
        <f>Stat.!BT18</f>
        <v>2</v>
      </c>
      <c r="H16" s="35"/>
      <c r="I16" s="16">
        <f>Stat.!P55</f>
        <v>606</v>
      </c>
      <c r="J16" s="27">
        <f>Stat.!AD55</f>
        <v>29</v>
      </c>
      <c r="K16" s="16">
        <f>Stat.!AR55</f>
        <v>1</v>
      </c>
      <c r="L16" s="27">
        <f>Stat.!BF55</f>
        <v>2</v>
      </c>
      <c r="M16" s="16">
        <f>Stat.!BT55</f>
        <v>3</v>
      </c>
      <c r="N16" s="35"/>
      <c r="O16" s="16">
        <f t="shared" si="0"/>
        <v>1114</v>
      </c>
      <c r="P16" s="27">
        <f t="shared" si="1"/>
        <v>45</v>
      </c>
      <c r="Q16" s="16">
        <f t="shared" si="2"/>
        <v>1</v>
      </c>
      <c r="R16" s="27">
        <f t="shared" si="3"/>
        <v>3</v>
      </c>
      <c r="S16" s="35">
        <f t="shared" si="4"/>
        <v>5</v>
      </c>
      <c r="T16" s="16">
        <f t="shared" si="5"/>
        <v>4</v>
      </c>
      <c r="U16" s="39"/>
      <c r="V16" s="102">
        <f t="shared" si="6"/>
        <v>1159</v>
      </c>
      <c r="W16" s="86" t="str">
        <f t="shared" si="7"/>
        <v>Novák Bohumír</v>
      </c>
      <c r="X16" s="37">
        <f t="shared" si="8"/>
        <v>1159</v>
      </c>
      <c r="Y16" s="46">
        <f t="shared" si="9"/>
        <v>386.33333333333331</v>
      </c>
      <c r="Z16" s="55">
        <f t="shared" si="10"/>
        <v>289.75</v>
      </c>
      <c r="AF16" s="86" t="s">
        <v>11</v>
      </c>
      <c r="AG16" s="37">
        <v>396.4</v>
      </c>
      <c r="AH16" s="893" t="s">
        <v>426</v>
      </c>
      <c r="AI16" s="894">
        <v>399.5</v>
      </c>
      <c r="AJ16" s="847" t="s">
        <v>43</v>
      </c>
      <c r="AK16" s="846">
        <v>180</v>
      </c>
    </row>
    <row r="17" spans="1:37" x14ac:dyDescent="0.2">
      <c r="A17" s="339">
        <v>11</v>
      </c>
      <c r="B17" s="344" t="str">
        <f>Stat.!B23</f>
        <v>Zamazal Jindřich</v>
      </c>
      <c r="C17" s="36">
        <f>Stat.!P23</f>
        <v>996</v>
      </c>
      <c r="D17" s="36">
        <f>Stat.!AD23</f>
        <v>0</v>
      </c>
      <c r="E17" s="36">
        <f>Stat.!AR23</f>
        <v>0</v>
      </c>
      <c r="F17" s="36">
        <f>Stat.!BF23</f>
        <v>1</v>
      </c>
      <c r="G17" s="16">
        <f>Stat.!BT23</f>
        <v>2</v>
      </c>
      <c r="H17" s="35"/>
      <c r="I17" s="16">
        <f>Stat.!P60</f>
        <v>80</v>
      </c>
      <c r="J17" s="27">
        <f>Stat.!AD60</f>
        <v>0</v>
      </c>
      <c r="K17" s="16">
        <f>Stat.!AR60</f>
        <v>0</v>
      </c>
      <c r="L17" s="27">
        <f>Stat.!BF60</f>
        <v>0</v>
      </c>
      <c r="M17" s="16">
        <f>Stat.!BT60</f>
        <v>0</v>
      </c>
      <c r="N17" s="35"/>
      <c r="O17" s="16">
        <f t="shared" si="0"/>
        <v>1076</v>
      </c>
      <c r="P17" s="27">
        <f t="shared" si="1"/>
        <v>0</v>
      </c>
      <c r="Q17" s="16">
        <f t="shared" si="2"/>
        <v>0</v>
      </c>
      <c r="R17" s="27">
        <f t="shared" si="3"/>
        <v>1</v>
      </c>
      <c r="S17" s="35">
        <f t="shared" si="4"/>
        <v>2</v>
      </c>
      <c r="T17" s="16">
        <f t="shared" si="5"/>
        <v>1</v>
      </c>
      <c r="U17" s="39"/>
      <c r="V17" s="102">
        <f t="shared" si="6"/>
        <v>1076</v>
      </c>
      <c r="W17" s="86" t="str">
        <f t="shared" si="7"/>
        <v>Zamazal Jindřich</v>
      </c>
      <c r="X17" s="37" t="str">
        <f t="shared" si="8"/>
        <v xml:space="preserve"> </v>
      </c>
      <c r="Y17" s="46">
        <f t="shared" si="9"/>
        <v>1076</v>
      </c>
      <c r="Z17" s="55">
        <f t="shared" si="10"/>
        <v>1076</v>
      </c>
      <c r="AF17" s="86" t="s">
        <v>426</v>
      </c>
      <c r="AG17" s="37">
        <v>399.5</v>
      </c>
      <c r="AH17" s="893" t="s">
        <v>380</v>
      </c>
      <c r="AI17" s="894">
        <v>437.33333333333331</v>
      </c>
      <c r="AJ17" s="847" t="s">
        <v>426</v>
      </c>
      <c r="AK17" s="846">
        <v>199.75</v>
      </c>
    </row>
    <row r="18" spans="1:37" x14ac:dyDescent="0.2">
      <c r="A18" s="339">
        <v>12</v>
      </c>
      <c r="B18" s="344" t="str">
        <f>Stat.!B20</f>
        <v>Pokorný Václav</v>
      </c>
      <c r="C18" s="36">
        <f>Stat.!P20</f>
        <v>903</v>
      </c>
      <c r="D18" s="36">
        <f>Stat.!AD20</f>
        <v>31</v>
      </c>
      <c r="E18" s="36">
        <f>Stat.!AR20</f>
        <v>1</v>
      </c>
      <c r="F18" s="36">
        <f>Stat.!BF20</f>
        <v>3</v>
      </c>
      <c r="G18" s="16">
        <f>Stat.!BT20</f>
        <v>2</v>
      </c>
      <c r="H18" s="35"/>
      <c r="I18" s="16">
        <f>Stat.!P57</f>
        <v>102</v>
      </c>
      <c r="J18" s="27">
        <f>Stat.!AD57</f>
        <v>0</v>
      </c>
      <c r="K18" s="16">
        <f>Stat.!AR57</f>
        <v>0</v>
      </c>
      <c r="L18" s="27">
        <f>Stat.!BF57</f>
        <v>0</v>
      </c>
      <c r="M18" s="16">
        <f>Stat.!BT57</f>
        <v>0</v>
      </c>
      <c r="N18" s="35"/>
      <c r="O18" s="16">
        <f t="shared" si="0"/>
        <v>1005</v>
      </c>
      <c r="P18" s="27">
        <f t="shared" si="1"/>
        <v>31</v>
      </c>
      <c r="Q18" s="16">
        <f t="shared" si="2"/>
        <v>1</v>
      </c>
      <c r="R18" s="27">
        <f t="shared" si="3"/>
        <v>3</v>
      </c>
      <c r="S18" s="35">
        <f t="shared" si="4"/>
        <v>2</v>
      </c>
      <c r="T18" s="16">
        <f t="shared" si="5"/>
        <v>4</v>
      </c>
      <c r="U18" s="39"/>
      <c r="V18" s="102">
        <f t="shared" si="6"/>
        <v>1036</v>
      </c>
      <c r="W18" s="86" t="str">
        <f t="shared" si="7"/>
        <v>Pokorný Václav</v>
      </c>
      <c r="X18" s="37">
        <f t="shared" si="8"/>
        <v>1036</v>
      </c>
      <c r="Y18" s="46">
        <f t="shared" si="9"/>
        <v>345.33333333333331</v>
      </c>
      <c r="Z18" s="55">
        <f t="shared" si="10"/>
        <v>259</v>
      </c>
      <c r="AF18" s="86" t="s">
        <v>380</v>
      </c>
      <c r="AG18" s="37">
        <v>437.33333333333331</v>
      </c>
      <c r="AH18" s="45" t="s">
        <v>28</v>
      </c>
      <c r="AI18" s="46">
        <v>446.2</v>
      </c>
      <c r="AJ18" s="845" t="s">
        <v>380</v>
      </c>
      <c r="AK18" s="846">
        <v>218.66666666666666</v>
      </c>
    </row>
    <row r="19" spans="1:37" x14ac:dyDescent="0.2">
      <c r="A19" s="339">
        <v>13</v>
      </c>
      <c r="B19" s="344" t="str">
        <f>Stat.!B17</f>
        <v>Mašát Pavel</v>
      </c>
      <c r="C19" s="36">
        <f>Stat.!P17</f>
        <v>555</v>
      </c>
      <c r="D19" s="36">
        <f>Stat.!AD17</f>
        <v>55</v>
      </c>
      <c r="E19" s="36">
        <f>Stat.!AR17</f>
        <v>1</v>
      </c>
      <c r="F19" s="36">
        <f>Stat.!BF17</f>
        <v>0</v>
      </c>
      <c r="G19" s="16">
        <f>Stat.!BT17</f>
        <v>1</v>
      </c>
      <c r="H19" s="35"/>
      <c r="I19" s="16">
        <f>Stat.!P54</f>
        <v>196</v>
      </c>
      <c r="J19" s="27">
        <f>Stat.!AD54</f>
        <v>25</v>
      </c>
      <c r="K19" s="16">
        <f>Stat.!AR54</f>
        <v>0</v>
      </c>
      <c r="L19" s="27">
        <f>Stat.!BF54</f>
        <v>0</v>
      </c>
      <c r="M19" s="16">
        <f>Stat.!BT54</f>
        <v>1</v>
      </c>
      <c r="N19" s="35"/>
      <c r="O19" s="16">
        <f t="shared" si="0"/>
        <v>751</v>
      </c>
      <c r="P19" s="27">
        <f t="shared" si="1"/>
        <v>80</v>
      </c>
      <c r="Q19" s="16">
        <f t="shared" si="2"/>
        <v>1</v>
      </c>
      <c r="R19" s="27">
        <f t="shared" si="3"/>
        <v>0</v>
      </c>
      <c r="S19" s="35">
        <f t="shared" si="4"/>
        <v>2</v>
      </c>
      <c r="T19" s="16">
        <f t="shared" si="5"/>
        <v>1</v>
      </c>
      <c r="U19" s="27"/>
      <c r="V19" s="102">
        <f t="shared" si="6"/>
        <v>831</v>
      </c>
      <c r="W19" s="86" t="str">
        <f t="shared" si="7"/>
        <v>Mašát Pavel</v>
      </c>
      <c r="X19" s="37">
        <f t="shared" si="8"/>
        <v>831</v>
      </c>
      <c r="Y19" s="46" t="str">
        <f t="shared" si="9"/>
        <v xml:space="preserve"> </v>
      </c>
      <c r="Z19" s="55">
        <f t="shared" si="10"/>
        <v>831</v>
      </c>
      <c r="AF19" s="86" t="s">
        <v>486</v>
      </c>
      <c r="AG19" s="37">
        <v>445.25</v>
      </c>
      <c r="AH19" s="893" t="s">
        <v>11</v>
      </c>
      <c r="AI19" s="894">
        <v>660.66666666666663</v>
      </c>
      <c r="AJ19" s="847" t="s">
        <v>481</v>
      </c>
      <c r="AK19" s="846">
        <v>219</v>
      </c>
    </row>
    <row r="20" spans="1:37" x14ac:dyDescent="0.2">
      <c r="A20" s="339">
        <v>14</v>
      </c>
      <c r="B20" s="344" t="str">
        <f>Stat.!B6</f>
        <v>Bastl Vojta</v>
      </c>
      <c r="C20" s="36">
        <f>Stat.!P6</f>
        <v>355</v>
      </c>
      <c r="D20" s="36">
        <f>Stat.!AD6</f>
        <v>190</v>
      </c>
      <c r="E20" s="36">
        <f>Stat.!AR6</f>
        <v>2</v>
      </c>
      <c r="F20" s="36">
        <f>Stat.!BF6</f>
        <v>1</v>
      </c>
      <c r="G20" s="16">
        <f>Stat.!BT6</f>
        <v>1</v>
      </c>
      <c r="H20" s="35"/>
      <c r="I20" s="16">
        <f>Stat.!P43</f>
        <v>246</v>
      </c>
      <c r="J20" s="27">
        <f>Stat.!AD43</f>
        <v>8</v>
      </c>
      <c r="K20" s="16">
        <f>Stat.!AR43</f>
        <v>0</v>
      </c>
      <c r="L20" s="27">
        <f>Stat.!BF43</f>
        <v>1</v>
      </c>
      <c r="M20" s="16">
        <f>Stat.!BT43</f>
        <v>0</v>
      </c>
      <c r="N20" s="35"/>
      <c r="O20" s="16">
        <f t="shared" si="0"/>
        <v>601</v>
      </c>
      <c r="P20" s="27">
        <f t="shared" si="1"/>
        <v>198</v>
      </c>
      <c r="Q20" s="16">
        <f t="shared" si="2"/>
        <v>2</v>
      </c>
      <c r="R20" s="27">
        <f t="shared" si="3"/>
        <v>2</v>
      </c>
      <c r="S20" s="35">
        <f t="shared" si="4"/>
        <v>1</v>
      </c>
      <c r="T20" s="16">
        <f t="shared" si="5"/>
        <v>4</v>
      </c>
      <c r="U20" s="39"/>
      <c r="V20" s="102">
        <f t="shared" si="6"/>
        <v>799</v>
      </c>
      <c r="W20" s="86" t="str">
        <f t="shared" si="7"/>
        <v>Bastl Vojta</v>
      </c>
      <c r="X20" s="37">
        <f t="shared" si="8"/>
        <v>399.5</v>
      </c>
      <c r="Y20" s="46">
        <f t="shared" si="9"/>
        <v>399.5</v>
      </c>
      <c r="Z20" s="55">
        <f t="shared" si="10"/>
        <v>199.75</v>
      </c>
      <c r="AF20" s="86" t="s">
        <v>483</v>
      </c>
      <c r="AG20" s="37">
        <v>831</v>
      </c>
      <c r="AH20" s="895" t="s">
        <v>386</v>
      </c>
      <c r="AI20" s="894">
        <v>755.5</v>
      </c>
      <c r="AJ20" s="845" t="s">
        <v>11</v>
      </c>
      <c r="AK20" s="846">
        <v>247.75</v>
      </c>
    </row>
    <row r="21" spans="1:37" x14ac:dyDescent="0.2">
      <c r="A21" s="339">
        <v>15</v>
      </c>
      <c r="B21" s="344" t="str">
        <f>Stat.!B10</f>
        <v>Habr Stanislav</v>
      </c>
      <c r="C21" s="36">
        <f>Stat.!P10</f>
        <v>270</v>
      </c>
      <c r="D21" s="36">
        <f>Stat.!AD10</f>
        <v>37</v>
      </c>
      <c r="E21" s="36">
        <f>Stat.!AR10</f>
        <v>0</v>
      </c>
      <c r="F21" s="36">
        <f>Stat.!BF10</f>
        <v>0</v>
      </c>
      <c r="G21" s="16">
        <f>Stat.!BT10</f>
        <v>1</v>
      </c>
      <c r="H21" s="35"/>
      <c r="I21" s="16">
        <f>Stat.!P47</f>
        <v>450</v>
      </c>
      <c r="J21" s="27">
        <f>Stat.!AD47</f>
        <v>10</v>
      </c>
      <c r="K21" s="16">
        <f>Stat.!AR47</f>
        <v>0</v>
      </c>
      <c r="L21" s="27">
        <f>Stat.!BF47</f>
        <v>0</v>
      </c>
      <c r="M21" s="16">
        <f>Stat.!BT47</f>
        <v>0</v>
      </c>
      <c r="N21" s="35"/>
      <c r="O21" s="16">
        <f t="shared" si="0"/>
        <v>720</v>
      </c>
      <c r="P21" s="27">
        <f t="shared" si="1"/>
        <v>47</v>
      </c>
      <c r="Q21" s="16">
        <f t="shared" si="2"/>
        <v>0</v>
      </c>
      <c r="R21" s="27">
        <f t="shared" si="3"/>
        <v>0</v>
      </c>
      <c r="S21" s="35">
        <f t="shared" si="4"/>
        <v>1</v>
      </c>
      <c r="T21" s="16">
        <f t="shared" si="5"/>
        <v>0</v>
      </c>
      <c r="U21" s="39"/>
      <c r="V21" s="102">
        <f t="shared" si="6"/>
        <v>767</v>
      </c>
      <c r="W21" s="86" t="str">
        <f t="shared" si="7"/>
        <v>Habr Stanislav</v>
      </c>
      <c r="X21" s="37" t="str">
        <f t="shared" si="8"/>
        <v xml:space="preserve"> </v>
      </c>
      <c r="Y21" s="46" t="str">
        <f t="shared" si="9"/>
        <v xml:space="preserve"> </v>
      </c>
      <c r="Z21" s="55" t="str">
        <f t="shared" si="10"/>
        <v xml:space="preserve"> </v>
      </c>
      <c r="AF21" s="86" t="s">
        <v>164</v>
      </c>
      <c r="AG21" s="37">
        <v>1036</v>
      </c>
      <c r="AH21" s="895" t="s">
        <v>5</v>
      </c>
      <c r="AI21" s="894">
        <v>764</v>
      </c>
      <c r="AJ21" s="847" t="s">
        <v>164</v>
      </c>
      <c r="AK21" s="846">
        <v>259</v>
      </c>
    </row>
    <row r="22" spans="1:37" x14ac:dyDescent="0.2">
      <c r="A22" s="339">
        <v>16</v>
      </c>
      <c r="B22" s="344" t="str">
        <f>Stat.!B27</f>
        <v>Chvátal Jan</v>
      </c>
      <c r="C22" s="36">
        <f>Stat.!P27</f>
        <v>0</v>
      </c>
      <c r="D22" s="36">
        <f>Stat.!AD27</f>
        <v>68</v>
      </c>
      <c r="E22" s="36">
        <f>Stat.!AR27</f>
        <v>0</v>
      </c>
      <c r="F22" s="36">
        <f>Stat.!BF27</f>
        <v>0</v>
      </c>
      <c r="G22" s="16">
        <f>Stat.!BT27</f>
        <v>0</v>
      </c>
      <c r="H22" s="35"/>
      <c r="I22" s="16">
        <f>Stat.!P64</f>
        <v>509</v>
      </c>
      <c r="J22" s="27">
        <f>Stat.!AD64</f>
        <v>187</v>
      </c>
      <c r="K22" s="16">
        <f>Stat.!AR64</f>
        <v>0</v>
      </c>
      <c r="L22" s="27">
        <f>Stat.!BF64</f>
        <v>1</v>
      </c>
      <c r="M22" s="16">
        <f>Stat.!BT64</f>
        <v>2</v>
      </c>
      <c r="N22" s="35"/>
      <c r="O22" s="16">
        <f t="shared" si="0"/>
        <v>509</v>
      </c>
      <c r="P22" s="27">
        <f t="shared" si="1"/>
        <v>255</v>
      </c>
      <c r="Q22" s="16">
        <f t="shared" si="2"/>
        <v>0</v>
      </c>
      <c r="R22" s="27">
        <f t="shared" si="3"/>
        <v>1</v>
      </c>
      <c r="S22" s="35">
        <f t="shared" si="4"/>
        <v>2</v>
      </c>
      <c r="T22" s="16">
        <f t="shared" si="5"/>
        <v>1</v>
      </c>
      <c r="U22" s="39"/>
      <c r="V22" s="102">
        <f t="shared" si="6"/>
        <v>764</v>
      </c>
      <c r="W22" s="86" t="str">
        <f t="shared" si="7"/>
        <v>Chvátal Jan</v>
      </c>
      <c r="X22" s="37" t="str">
        <f t="shared" si="8"/>
        <v xml:space="preserve"> </v>
      </c>
      <c r="Y22" s="46">
        <f t="shared" si="9"/>
        <v>764</v>
      </c>
      <c r="Z22" s="55">
        <f t="shared" si="10"/>
        <v>764</v>
      </c>
      <c r="AF22" s="86" t="s">
        <v>156</v>
      </c>
      <c r="AG22" s="37">
        <v>1159</v>
      </c>
      <c r="AH22" s="893" t="s">
        <v>165</v>
      </c>
      <c r="AI22" s="894">
        <v>1076</v>
      </c>
      <c r="AJ22" s="847" t="s">
        <v>671</v>
      </c>
      <c r="AK22" s="846">
        <v>273.125</v>
      </c>
    </row>
    <row r="23" spans="1:37" x14ac:dyDescent="0.2">
      <c r="A23" s="339">
        <v>17</v>
      </c>
      <c r="B23" s="344" t="str">
        <f>Stat.!B22</f>
        <v>Urbánek Pavel</v>
      </c>
      <c r="C23" s="36">
        <f>Stat.!P22</f>
        <v>88</v>
      </c>
      <c r="D23" s="36">
        <f>Stat.!AD22</f>
        <v>34</v>
      </c>
      <c r="E23" s="36">
        <f>Stat.!AR22</f>
        <v>1</v>
      </c>
      <c r="F23" s="36">
        <f>Stat.!BF22</f>
        <v>0</v>
      </c>
      <c r="G23" s="16">
        <f>Stat.!BT22</f>
        <v>1</v>
      </c>
      <c r="H23" s="35"/>
      <c r="I23" s="16">
        <f>Stat.!P59</f>
        <v>270</v>
      </c>
      <c r="J23" s="27">
        <f>Stat.!AD59</f>
        <v>0</v>
      </c>
      <c r="K23" s="16">
        <f>Stat.!AR59</f>
        <v>0</v>
      </c>
      <c r="L23" s="27">
        <f>Stat.!BF59</f>
        <v>0</v>
      </c>
      <c r="M23" s="16">
        <f>Stat.!BT59</f>
        <v>1</v>
      </c>
      <c r="N23" s="35"/>
      <c r="O23" s="16">
        <f t="shared" si="0"/>
        <v>358</v>
      </c>
      <c r="P23" s="27">
        <f t="shared" si="1"/>
        <v>34</v>
      </c>
      <c r="Q23" s="16">
        <f t="shared" si="2"/>
        <v>1</v>
      </c>
      <c r="R23" s="27">
        <f t="shared" si="3"/>
        <v>0</v>
      </c>
      <c r="S23" s="35">
        <f t="shared" si="4"/>
        <v>2</v>
      </c>
      <c r="T23" s="16">
        <f t="shared" si="5"/>
        <v>1</v>
      </c>
      <c r="U23" s="39"/>
      <c r="V23" s="102">
        <f t="shared" si="6"/>
        <v>392</v>
      </c>
      <c r="W23" s="86" t="str">
        <f t="shared" si="7"/>
        <v>Urbánek Pavel</v>
      </c>
      <c r="X23" s="37">
        <f t="shared" si="8"/>
        <v>392</v>
      </c>
      <c r="Y23" s="46" t="str">
        <f t="shared" si="9"/>
        <v xml:space="preserve"> </v>
      </c>
      <c r="Z23" s="55">
        <f t="shared" si="10"/>
        <v>392</v>
      </c>
      <c r="AF23" s="86" t="s">
        <v>386</v>
      </c>
      <c r="AG23" s="37">
        <v>1511</v>
      </c>
      <c r="AH23" s="893" t="s">
        <v>671</v>
      </c>
      <c r="AI23" s="894">
        <v>1092.5</v>
      </c>
      <c r="AJ23" s="847" t="s">
        <v>156</v>
      </c>
      <c r="AK23" s="846">
        <v>289.75</v>
      </c>
    </row>
    <row r="24" spans="1:37" x14ac:dyDescent="0.2">
      <c r="A24" s="339">
        <v>18</v>
      </c>
      <c r="B24" s="344" t="str">
        <f>Stat.!B29</f>
        <v>Janák Pavel</v>
      </c>
      <c r="C24" s="36">
        <f>Stat.!P29</f>
        <v>270</v>
      </c>
      <c r="D24" s="36">
        <f>Stat.!AD29</f>
        <v>0</v>
      </c>
      <c r="E24" s="36">
        <f>Stat.!AR29</f>
        <v>0</v>
      </c>
      <c r="F24" s="36">
        <f>Stat.!BF29</f>
        <v>0</v>
      </c>
      <c r="G24" s="16">
        <f>Stat.!BT29</f>
        <v>0</v>
      </c>
      <c r="H24" s="35"/>
      <c r="I24" s="16">
        <f>Stat.!P66</f>
        <v>90</v>
      </c>
      <c r="J24" s="27">
        <f>Stat.!AD66</f>
        <v>0</v>
      </c>
      <c r="K24" s="16">
        <f>Stat.!AR66</f>
        <v>0</v>
      </c>
      <c r="L24" s="27">
        <f>Stat.!BF66</f>
        <v>0</v>
      </c>
      <c r="M24" s="16">
        <f>Stat.!BT66</f>
        <v>0</v>
      </c>
      <c r="N24" s="35"/>
      <c r="O24" s="16">
        <f t="shared" si="0"/>
        <v>360</v>
      </c>
      <c r="P24" s="27">
        <f t="shared" si="1"/>
        <v>0</v>
      </c>
      <c r="Q24" s="16">
        <f t="shared" si="2"/>
        <v>0</v>
      </c>
      <c r="R24" s="27">
        <f t="shared" si="3"/>
        <v>0</v>
      </c>
      <c r="S24" s="35">
        <f t="shared" si="4"/>
        <v>0</v>
      </c>
      <c r="T24" s="16">
        <f t="shared" si="5"/>
        <v>0</v>
      </c>
      <c r="U24" s="39"/>
      <c r="V24" s="102">
        <f t="shared" si="6"/>
        <v>360</v>
      </c>
      <c r="W24" s="86" t="str">
        <f t="shared" si="7"/>
        <v>Janák Pavel</v>
      </c>
      <c r="X24" s="37" t="str">
        <f t="shared" si="8"/>
        <v xml:space="preserve"> </v>
      </c>
      <c r="Y24" s="46" t="str">
        <f t="shared" si="9"/>
        <v xml:space="preserve"> </v>
      </c>
      <c r="Z24" s="55" t="str">
        <f t="shared" si="10"/>
        <v xml:space="preserve"> </v>
      </c>
      <c r="AF24" s="6" t="s">
        <v>57</v>
      </c>
      <c r="AG24" s="259">
        <v>1855</v>
      </c>
      <c r="AH24" s="893" t="s">
        <v>198</v>
      </c>
      <c r="AI24" s="894">
        <v>1890</v>
      </c>
      <c r="AJ24" s="845" t="s">
        <v>44</v>
      </c>
      <c r="AK24" s="846">
        <v>392</v>
      </c>
    </row>
    <row r="25" spans="1:37" x14ac:dyDescent="0.2">
      <c r="A25" s="339">
        <v>19</v>
      </c>
      <c r="B25" s="344" t="str">
        <f>Stat.!B7</f>
        <v>Chvátal Patrik</v>
      </c>
      <c r="C25" s="36">
        <f>Stat.!P7</f>
        <v>285</v>
      </c>
      <c r="D25" s="36">
        <f>Stat.!AD7</f>
        <v>69</v>
      </c>
      <c r="E25" s="36">
        <f>Stat.!AR7</f>
        <v>1</v>
      </c>
      <c r="F25" s="36">
        <f>Stat.!BF7</f>
        <v>1</v>
      </c>
      <c r="G25" s="16">
        <f>Stat.!BT7</f>
        <v>0</v>
      </c>
      <c r="H25" s="35"/>
      <c r="I25" s="16">
        <f>Stat.!P44</f>
        <v>0</v>
      </c>
      <c r="J25" s="27">
        <f>Stat.!AD44</f>
        <v>0</v>
      </c>
      <c r="K25" s="16">
        <f>Stat.!AR44</f>
        <v>0</v>
      </c>
      <c r="L25" s="27">
        <f>Stat.!BF44</f>
        <v>0</v>
      </c>
      <c r="M25" s="16">
        <f>Stat.!BT44</f>
        <v>0</v>
      </c>
      <c r="N25" s="35"/>
      <c r="O25" s="16">
        <f t="shared" si="0"/>
        <v>285</v>
      </c>
      <c r="P25" s="27">
        <f t="shared" si="1"/>
        <v>69</v>
      </c>
      <c r="Q25" s="16">
        <f t="shared" si="2"/>
        <v>1</v>
      </c>
      <c r="R25" s="27">
        <f t="shared" si="3"/>
        <v>1</v>
      </c>
      <c r="S25" s="35">
        <f t="shared" si="4"/>
        <v>0</v>
      </c>
      <c r="T25" s="16">
        <f t="shared" si="5"/>
        <v>2</v>
      </c>
      <c r="U25" s="39"/>
      <c r="V25" s="102">
        <f t="shared" si="6"/>
        <v>354</v>
      </c>
      <c r="W25" s="86" t="str">
        <f t="shared" si="7"/>
        <v>Chvátal Patrik</v>
      </c>
      <c r="X25" s="37">
        <f t="shared" si="8"/>
        <v>354</v>
      </c>
      <c r="Y25" s="46">
        <f t="shared" si="9"/>
        <v>354</v>
      </c>
      <c r="Z25" s="55">
        <f t="shared" si="10"/>
        <v>177</v>
      </c>
      <c r="AF25" s="86"/>
      <c r="AG25" s="37" t="s">
        <v>619</v>
      </c>
      <c r="AH25" s="895"/>
      <c r="AI25" s="894" t="s">
        <v>619</v>
      </c>
      <c r="AJ25" s="847" t="s">
        <v>386</v>
      </c>
      <c r="AK25" s="846">
        <v>503.66666666666669</v>
      </c>
    </row>
    <row r="26" spans="1:37" x14ac:dyDescent="0.2">
      <c r="A26" s="339">
        <v>20</v>
      </c>
      <c r="B26" s="344" t="str">
        <f>Stat.!B30</f>
        <v>Sevelda Roman</v>
      </c>
      <c r="C26" s="36">
        <f>Stat.!P30</f>
        <v>86</v>
      </c>
      <c r="D26" s="36">
        <f>Stat.!AD30</f>
        <v>0</v>
      </c>
      <c r="E26" s="36">
        <f>Stat.!AR30</f>
        <v>1</v>
      </c>
      <c r="F26" s="36">
        <f>Stat.!BF30</f>
        <v>0</v>
      </c>
      <c r="G26" s="16">
        <f>Stat.!BT30</f>
        <v>0</v>
      </c>
      <c r="H26" s="35"/>
      <c r="I26" s="16">
        <f>Stat.!P67</f>
        <v>255</v>
      </c>
      <c r="J26" s="27">
        <f>Stat.!AD67</f>
        <v>0</v>
      </c>
      <c r="K26" s="16">
        <f>Stat.!AR67</f>
        <v>1</v>
      </c>
      <c r="L26" s="27">
        <f>Stat.!BF67</f>
        <v>0</v>
      </c>
      <c r="M26" s="16">
        <f>Stat.!BT67</f>
        <v>0</v>
      </c>
      <c r="N26" s="35"/>
      <c r="O26" s="16">
        <f t="shared" si="0"/>
        <v>341</v>
      </c>
      <c r="P26" s="27">
        <f t="shared" si="1"/>
        <v>0</v>
      </c>
      <c r="Q26" s="16">
        <f t="shared" si="2"/>
        <v>2</v>
      </c>
      <c r="R26" s="27">
        <f t="shared" si="3"/>
        <v>0</v>
      </c>
      <c r="S26" s="35">
        <f t="shared" si="4"/>
        <v>0</v>
      </c>
      <c r="T26" s="16">
        <f t="shared" si="5"/>
        <v>2</v>
      </c>
      <c r="U26" s="39"/>
      <c r="V26" s="102">
        <f t="shared" si="6"/>
        <v>341</v>
      </c>
      <c r="W26" s="86" t="str">
        <f t="shared" si="7"/>
        <v>Sevelda Roman</v>
      </c>
      <c r="X26" s="37">
        <f t="shared" si="8"/>
        <v>170.5</v>
      </c>
      <c r="Y26" s="46" t="str">
        <f t="shared" si="9"/>
        <v xml:space="preserve"> </v>
      </c>
      <c r="Z26" s="55">
        <f t="shared" si="10"/>
        <v>170.5</v>
      </c>
      <c r="AF26" s="86"/>
      <c r="AG26" s="37" t="s">
        <v>619</v>
      </c>
      <c r="AH26" s="893"/>
      <c r="AI26" s="894" t="s">
        <v>619</v>
      </c>
      <c r="AJ26" s="847" t="s">
        <v>5</v>
      </c>
      <c r="AK26" s="846">
        <v>764</v>
      </c>
    </row>
    <row r="27" spans="1:37" x14ac:dyDescent="0.2">
      <c r="A27" s="339">
        <v>21</v>
      </c>
      <c r="B27" s="344" t="str">
        <f>Stat.!B31</f>
        <v>Točík Daniel</v>
      </c>
      <c r="C27" s="36">
        <f>Stat.!P31</f>
        <v>0</v>
      </c>
      <c r="D27" s="36">
        <f>Stat.!AD31</f>
        <v>0</v>
      </c>
      <c r="E27" s="36">
        <f>Stat.!AR31</f>
        <v>0</v>
      </c>
      <c r="F27" s="36">
        <f>Stat.!BF31</f>
        <v>0</v>
      </c>
      <c r="G27" s="16">
        <f>Stat.!BT31</f>
        <v>0</v>
      </c>
      <c r="H27" s="35"/>
      <c r="I27" s="16">
        <f>Stat.!P68</f>
        <v>314</v>
      </c>
      <c r="J27" s="27">
        <f>Stat.!AD68</f>
        <v>0</v>
      </c>
      <c r="K27" s="16">
        <f>Stat.!AR68</f>
        <v>1</v>
      </c>
      <c r="L27" s="27">
        <f>Stat.!BF68</f>
        <v>3</v>
      </c>
      <c r="M27" s="16">
        <f>Stat.!BT68</f>
        <v>0</v>
      </c>
      <c r="N27" s="35"/>
      <c r="O27" s="16">
        <f t="shared" si="0"/>
        <v>314</v>
      </c>
      <c r="P27" s="27">
        <f t="shared" si="1"/>
        <v>0</v>
      </c>
      <c r="Q27" s="16">
        <f t="shared" si="2"/>
        <v>1</v>
      </c>
      <c r="R27" s="27">
        <f t="shared" si="3"/>
        <v>3</v>
      </c>
      <c r="S27" s="35">
        <f t="shared" si="4"/>
        <v>0</v>
      </c>
      <c r="T27" s="16">
        <f t="shared" si="5"/>
        <v>4</v>
      </c>
      <c r="U27" s="39"/>
      <c r="V27" s="102">
        <f t="shared" si="6"/>
        <v>314</v>
      </c>
      <c r="W27" s="86" t="str">
        <f t="shared" si="7"/>
        <v>Točík Daniel</v>
      </c>
      <c r="X27" s="37">
        <f t="shared" si="8"/>
        <v>314</v>
      </c>
      <c r="Y27" s="46">
        <f t="shared" si="9"/>
        <v>104.66666666666667</v>
      </c>
      <c r="Z27" s="55">
        <f t="shared" si="10"/>
        <v>78.5</v>
      </c>
      <c r="AF27" s="86"/>
      <c r="AG27" s="37" t="s">
        <v>619</v>
      </c>
      <c r="AH27" s="893"/>
      <c r="AI27" s="894" t="s">
        <v>619</v>
      </c>
      <c r="AJ27" s="847" t="s">
        <v>483</v>
      </c>
      <c r="AK27" s="846">
        <v>831</v>
      </c>
    </row>
    <row r="28" spans="1:37" x14ac:dyDescent="0.2">
      <c r="A28" s="339">
        <v>22</v>
      </c>
      <c r="B28" s="344" t="str">
        <f>Stat.!B12</f>
        <v>Havlík Martin</v>
      </c>
      <c r="C28" s="36">
        <f>Stat.!P12</f>
        <v>90</v>
      </c>
      <c r="D28" s="36">
        <f>Stat.!AD12</f>
        <v>2</v>
      </c>
      <c r="E28" s="36">
        <f>Stat.!AR12</f>
        <v>0</v>
      </c>
      <c r="F28" s="36">
        <f>Stat.!BF12</f>
        <v>0</v>
      </c>
      <c r="G28" s="16">
        <f>Stat.!BT12</f>
        <v>0</v>
      </c>
      <c r="H28" s="35"/>
      <c r="I28" s="16">
        <f>Stat.!P49</f>
        <v>133</v>
      </c>
      <c r="J28" s="27">
        <f>Stat.!AD49</f>
        <v>27</v>
      </c>
      <c r="K28" s="16">
        <f>Stat.!AR49</f>
        <v>0</v>
      </c>
      <c r="L28" s="27">
        <f>Stat.!BF49</f>
        <v>0</v>
      </c>
      <c r="M28" s="16">
        <f>Stat.!BT49</f>
        <v>0</v>
      </c>
      <c r="N28" s="35"/>
      <c r="O28" s="16">
        <f t="shared" si="0"/>
        <v>223</v>
      </c>
      <c r="P28" s="27">
        <f t="shared" si="1"/>
        <v>29</v>
      </c>
      <c r="Q28" s="16">
        <f t="shared" si="2"/>
        <v>0</v>
      </c>
      <c r="R28" s="27">
        <f t="shared" si="3"/>
        <v>0</v>
      </c>
      <c r="S28" s="35">
        <f t="shared" si="4"/>
        <v>0</v>
      </c>
      <c r="T28" s="16">
        <f t="shared" si="5"/>
        <v>0</v>
      </c>
      <c r="U28" s="39"/>
      <c r="V28" s="102">
        <f t="shared" si="6"/>
        <v>252</v>
      </c>
      <c r="W28" s="86" t="str">
        <f t="shared" si="7"/>
        <v>Havlík Martin</v>
      </c>
      <c r="X28" s="37" t="str">
        <f t="shared" ref="X28:X39" si="11">IF(Q28=0," ",V28/Q28)</f>
        <v xml:space="preserve"> </v>
      </c>
      <c r="Y28" s="46" t="str">
        <f t="shared" ref="Y28:Y39" si="12">IF(R28=0," ",V28/R28)</f>
        <v xml:space="preserve"> </v>
      </c>
      <c r="Z28" s="55" t="str">
        <f t="shared" ref="Z28:Z39" si="13">IF(T28=0," ",V28/T28)</f>
        <v xml:space="preserve"> </v>
      </c>
      <c r="AF28" s="86"/>
      <c r="AG28" s="259" t="s">
        <v>619</v>
      </c>
      <c r="AH28" s="895"/>
      <c r="AI28" s="894" t="s">
        <v>619</v>
      </c>
      <c r="AJ28" s="847" t="s">
        <v>165</v>
      </c>
      <c r="AK28" s="846">
        <v>1076</v>
      </c>
    </row>
    <row r="29" spans="1:37" x14ac:dyDescent="0.2">
      <c r="A29" s="339">
        <v>23</v>
      </c>
      <c r="B29" s="344" t="str">
        <f>Stat.!B14</f>
        <v>Jindra Damián</v>
      </c>
      <c r="C29" s="36">
        <f>Stat.!P14</f>
        <v>129</v>
      </c>
      <c r="D29" s="36">
        <f>Stat.!AD14</f>
        <v>45</v>
      </c>
      <c r="E29" s="36">
        <f>Stat.!AR14</f>
        <v>0</v>
      </c>
      <c r="F29" s="36">
        <f>Stat.!BF14</f>
        <v>0</v>
      </c>
      <c r="G29" s="16">
        <f>Stat.!BT14</f>
        <v>0</v>
      </c>
      <c r="H29" s="35"/>
      <c r="I29" s="16">
        <f>Stat.!P51</f>
        <v>0</v>
      </c>
      <c r="J29" s="27">
        <f>Stat.!AD51</f>
        <v>45</v>
      </c>
      <c r="K29" s="16">
        <f>Stat.!AR51</f>
        <v>0</v>
      </c>
      <c r="L29" s="27">
        <f>Stat.!BF51</f>
        <v>1</v>
      </c>
      <c r="M29" s="16">
        <f>Stat.!BT51</f>
        <v>0</v>
      </c>
      <c r="N29" s="35"/>
      <c r="O29" s="16">
        <f t="shared" si="0"/>
        <v>129</v>
      </c>
      <c r="P29" s="27">
        <f t="shared" si="1"/>
        <v>90</v>
      </c>
      <c r="Q29" s="16">
        <f t="shared" si="2"/>
        <v>0</v>
      </c>
      <c r="R29" s="27">
        <f t="shared" si="3"/>
        <v>1</v>
      </c>
      <c r="S29" s="35">
        <f t="shared" si="4"/>
        <v>0</v>
      </c>
      <c r="T29" s="16">
        <f t="shared" si="5"/>
        <v>1</v>
      </c>
      <c r="U29" s="27"/>
      <c r="V29" s="102">
        <f t="shared" si="6"/>
        <v>219</v>
      </c>
      <c r="W29" s="86" t="str">
        <f t="shared" si="7"/>
        <v>Jindra Damián</v>
      </c>
      <c r="X29" s="37" t="str">
        <f t="shared" si="11"/>
        <v xml:space="preserve"> </v>
      </c>
      <c r="Y29" s="46">
        <f t="shared" si="12"/>
        <v>219</v>
      </c>
      <c r="Z29" s="55">
        <f t="shared" si="13"/>
        <v>219</v>
      </c>
      <c r="AF29" s="86"/>
      <c r="AG29" s="37" t="s">
        <v>619</v>
      </c>
      <c r="AH29" s="895"/>
      <c r="AI29" s="894" t="s">
        <v>619</v>
      </c>
      <c r="AJ29" s="847" t="s">
        <v>57</v>
      </c>
      <c r="AK29" s="846">
        <v>1855</v>
      </c>
    </row>
    <row r="30" spans="1:37" x14ac:dyDescent="0.2">
      <c r="A30" s="339">
        <v>24</v>
      </c>
      <c r="B30" s="344" t="str">
        <f>Stat.!B32</f>
        <v>Piler Tomáš</v>
      </c>
      <c r="C30" s="36">
        <f>Stat.!P32</f>
        <v>0</v>
      </c>
      <c r="D30" s="36">
        <f>Stat.!AD32</f>
        <v>0</v>
      </c>
      <c r="E30" s="36">
        <f>Stat.!AR32</f>
        <v>0</v>
      </c>
      <c r="F30" s="36">
        <f>Stat.!BF32</f>
        <v>0</v>
      </c>
      <c r="G30" s="16">
        <f>Stat.!BT32</f>
        <v>0</v>
      </c>
      <c r="H30" s="35"/>
      <c r="I30" s="16">
        <f>Stat.!P69</f>
        <v>180</v>
      </c>
      <c r="J30" s="27">
        <f>Stat.!AD69</f>
        <v>0</v>
      </c>
      <c r="K30" s="16">
        <f>Stat.!AR69</f>
        <v>1</v>
      </c>
      <c r="L30" s="27">
        <f>Stat.!BF69</f>
        <v>0</v>
      </c>
      <c r="M30" s="16">
        <f>Stat.!BT69</f>
        <v>0</v>
      </c>
      <c r="N30" s="35"/>
      <c r="O30" s="16">
        <f t="shared" si="0"/>
        <v>180</v>
      </c>
      <c r="P30" s="27">
        <f t="shared" si="1"/>
        <v>0</v>
      </c>
      <c r="Q30" s="16">
        <f t="shared" si="2"/>
        <v>1</v>
      </c>
      <c r="R30" s="27">
        <f t="shared" si="3"/>
        <v>0</v>
      </c>
      <c r="S30" s="35">
        <f t="shared" si="4"/>
        <v>0</v>
      </c>
      <c r="T30" s="16">
        <f t="shared" si="5"/>
        <v>1</v>
      </c>
      <c r="U30" s="39"/>
      <c r="V30" s="102">
        <f t="shared" si="6"/>
        <v>180</v>
      </c>
      <c r="W30" s="86" t="str">
        <f t="shared" si="7"/>
        <v>Piler Tomáš</v>
      </c>
      <c r="X30" s="37">
        <f t="shared" si="11"/>
        <v>180</v>
      </c>
      <c r="Y30" s="46" t="str">
        <f t="shared" si="12"/>
        <v xml:space="preserve"> </v>
      </c>
      <c r="Z30" s="55">
        <f t="shared" si="13"/>
        <v>180</v>
      </c>
      <c r="AF30" s="86"/>
      <c r="AG30" s="37" t="s">
        <v>619</v>
      </c>
      <c r="AH30" s="895"/>
      <c r="AI30" s="894" t="s">
        <v>619</v>
      </c>
      <c r="AJ30" s="847" t="s">
        <v>198</v>
      </c>
      <c r="AK30" s="846">
        <v>1890</v>
      </c>
    </row>
    <row r="31" spans="1:37" x14ac:dyDescent="0.2">
      <c r="A31" s="339">
        <v>25</v>
      </c>
      <c r="B31" s="344" t="str">
        <f>Stat.!B33</f>
        <v>Březina Martin</v>
      </c>
      <c r="C31" s="36">
        <f>Stat.!P33</f>
        <v>0</v>
      </c>
      <c r="D31" s="36">
        <f>Stat.!AD33</f>
        <v>0</v>
      </c>
      <c r="E31" s="36">
        <f>Stat.!AR33</f>
        <v>0</v>
      </c>
      <c r="F31" s="36">
        <f>Stat.!BF33</f>
        <v>0</v>
      </c>
      <c r="G31" s="16">
        <f>Stat.!BT33</f>
        <v>0</v>
      </c>
      <c r="H31" s="35"/>
      <c r="I31" s="16">
        <f>Stat.!P70</f>
        <v>137</v>
      </c>
      <c r="J31" s="27">
        <f>Stat.!AD70</f>
        <v>0</v>
      </c>
      <c r="K31" s="16">
        <f>Stat.!AR70</f>
        <v>2</v>
      </c>
      <c r="L31" s="27">
        <f>Stat.!BF70</f>
        <v>0</v>
      </c>
      <c r="M31" s="16">
        <f>Stat.!BT70</f>
        <v>0</v>
      </c>
      <c r="N31" s="35"/>
      <c r="O31" s="16">
        <f t="shared" si="0"/>
        <v>137</v>
      </c>
      <c r="P31" s="27">
        <f t="shared" si="1"/>
        <v>0</v>
      </c>
      <c r="Q31" s="16">
        <f t="shared" si="2"/>
        <v>2</v>
      </c>
      <c r="R31" s="27">
        <f t="shared" si="3"/>
        <v>0</v>
      </c>
      <c r="S31" s="35">
        <f t="shared" si="4"/>
        <v>0</v>
      </c>
      <c r="T31" s="16">
        <f t="shared" si="5"/>
        <v>2</v>
      </c>
      <c r="U31" s="39"/>
      <c r="V31" s="102">
        <f t="shared" si="6"/>
        <v>137</v>
      </c>
      <c r="W31" s="86" t="str">
        <f t="shared" si="7"/>
        <v>Březina Martin</v>
      </c>
      <c r="X31" s="37">
        <f t="shared" si="11"/>
        <v>68.5</v>
      </c>
      <c r="Y31" s="46" t="str">
        <f t="shared" si="12"/>
        <v xml:space="preserve"> </v>
      </c>
      <c r="Z31" s="55">
        <f t="shared" si="13"/>
        <v>68.5</v>
      </c>
      <c r="AF31" s="86"/>
      <c r="AG31" s="37" t="s">
        <v>619</v>
      </c>
      <c r="AH31" s="893"/>
      <c r="AI31" s="894" t="s">
        <v>619</v>
      </c>
      <c r="AJ31" s="845"/>
      <c r="AK31" s="846"/>
    </row>
    <row r="32" spans="1:37" x14ac:dyDescent="0.2">
      <c r="A32" s="339">
        <v>26</v>
      </c>
      <c r="B32" s="344" t="str">
        <f>Stat.!B35</f>
        <v>Nedoma Václav</v>
      </c>
      <c r="C32" s="36">
        <f>Stat.!P35</f>
        <v>0</v>
      </c>
      <c r="D32" s="36">
        <f>Stat.!AD35</f>
        <v>0</v>
      </c>
      <c r="E32" s="36">
        <f>Stat.!AR35</f>
        <v>0</v>
      </c>
      <c r="F32" s="36">
        <f>Stat.!BF35</f>
        <v>0</v>
      </c>
      <c r="G32" s="16">
        <f>Stat.!BT35</f>
        <v>0</v>
      </c>
      <c r="H32" s="35"/>
      <c r="I32" s="16">
        <f>Stat.!P72</f>
        <v>90</v>
      </c>
      <c r="J32" s="27">
        <f>Stat.!AD72</f>
        <v>0</v>
      </c>
      <c r="K32" s="16">
        <f>Stat.!AR72</f>
        <v>0</v>
      </c>
      <c r="L32" s="27">
        <f>Stat.!BF72</f>
        <v>0</v>
      </c>
      <c r="M32" s="16">
        <f>Stat.!BT72</f>
        <v>0</v>
      </c>
      <c r="N32" s="35"/>
      <c r="O32" s="16">
        <f t="shared" si="0"/>
        <v>90</v>
      </c>
      <c r="P32" s="27">
        <f t="shared" si="1"/>
        <v>0</v>
      </c>
      <c r="Q32" s="16">
        <f t="shared" si="2"/>
        <v>0</v>
      </c>
      <c r="R32" s="27">
        <f t="shared" si="3"/>
        <v>0</v>
      </c>
      <c r="S32" s="35">
        <f t="shared" si="4"/>
        <v>0</v>
      </c>
      <c r="T32" s="16">
        <f t="shared" si="5"/>
        <v>0</v>
      </c>
      <c r="U32" s="27"/>
      <c r="V32" s="102">
        <f t="shared" si="6"/>
        <v>90</v>
      </c>
      <c r="W32" s="86" t="str">
        <f t="shared" si="7"/>
        <v>Nedoma Václav</v>
      </c>
      <c r="X32" s="37" t="str">
        <f t="shared" si="11"/>
        <v xml:space="preserve"> </v>
      </c>
      <c r="Y32" s="46" t="str">
        <f t="shared" si="12"/>
        <v xml:space="preserve"> </v>
      </c>
      <c r="Z32" s="55" t="str">
        <f t="shared" si="13"/>
        <v xml:space="preserve"> </v>
      </c>
      <c r="AG32" s="259" t="s">
        <v>619</v>
      </c>
      <c r="AH32" s="895"/>
      <c r="AI32" s="894" t="s">
        <v>619</v>
      </c>
      <c r="AJ32" s="847"/>
      <c r="AK32" s="846"/>
    </row>
    <row r="33" spans="1:37" x14ac:dyDescent="0.2">
      <c r="A33" s="339">
        <v>27</v>
      </c>
      <c r="B33" s="344" t="str">
        <f>Stat.!B36</f>
        <v>Šťastný Martin</v>
      </c>
      <c r="C33" s="36">
        <f>Stat.!P36</f>
        <v>0</v>
      </c>
      <c r="D33" s="36">
        <f>Stat.!AD36</f>
        <v>0</v>
      </c>
      <c r="E33" s="36">
        <f>Stat.!AR36</f>
        <v>0</v>
      </c>
      <c r="F33" s="36">
        <f>Stat.!BF36</f>
        <v>0</v>
      </c>
      <c r="G33" s="16">
        <f>Stat.!BT36</f>
        <v>0</v>
      </c>
      <c r="H33" s="35"/>
      <c r="I33" s="16">
        <f>Stat.!P73</f>
        <v>90</v>
      </c>
      <c r="J33" s="27">
        <f>Stat.!AD73</f>
        <v>0</v>
      </c>
      <c r="K33" s="16">
        <f>Stat.!AR73</f>
        <v>0</v>
      </c>
      <c r="L33" s="27">
        <f>Stat.!BF73</f>
        <v>1</v>
      </c>
      <c r="M33" s="16">
        <f>Stat.!BT73</f>
        <v>0</v>
      </c>
      <c r="N33" s="35"/>
      <c r="O33" s="16">
        <f t="shared" si="0"/>
        <v>90</v>
      </c>
      <c r="P33" s="27">
        <f t="shared" si="1"/>
        <v>0</v>
      </c>
      <c r="Q33" s="16">
        <f t="shared" si="2"/>
        <v>0</v>
      </c>
      <c r="R33" s="27">
        <f t="shared" si="3"/>
        <v>1</v>
      </c>
      <c r="S33" s="35">
        <f t="shared" si="4"/>
        <v>0</v>
      </c>
      <c r="T33" s="16">
        <f t="shared" si="5"/>
        <v>1</v>
      </c>
      <c r="U33" s="39"/>
      <c r="V33" s="102">
        <f t="shared" si="6"/>
        <v>90</v>
      </c>
      <c r="W33" s="86" t="str">
        <f t="shared" si="7"/>
        <v>Šťastný Martin</v>
      </c>
      <c r="X33" s="37" t="str">
        <f t="shared" si="11"/>
        <v xml:space="preserve"> </v>
      </c>
      <c r="Y33" s="46">
        <f t="shared" si="12"/>
        <v>90</v>
      </c>
      <c r="Z33" s="55">
        <f t="shared" si="13"/>
        <v>90</v>
      </c>
      <c r="AG33" s="259" t="s">
        <v>619</v>
      </c>
      <c r="AH33" s="893"/>
      <c r="AI33" s="894" t="s">
        <v>619</v>
      </c>
      <c r="AJ33" s="845"/>
      <c r="AK33" s="846"/>
    </row>
    <row r="34" spans="1:37" x14ac:dyDescent="0.2">
      <c r="A34" s="339">
        <v>28</v>
      </c>
      <c r="B34" s="344" t="str">
        <f>Stat.!B26</f>
        <v>Dolák Jan</v>
      </c>
      <c r="C34" s="36">
        <f>Stat.!P26</f>
        <v>0</v>
      </c>
      <c r="D34" s="36">
        <f>Stat.!AD26</f>
        <v>11</v>
      </c>
      <c r="E34" s="36">
        <f>Stat.!AR26</f>
        <v>0</v>
      </c>
      <c r="F34" s="36">
        <f>Stat.!BF26</f>
        <v>0</v>
      </c>
      <c r="G34" s="16">
        <f>Stat.!BT26</f>
        <v>0</v>
      </c>
      <c r="H34" s="35"/>
      <c r="I34" s="16">
        <f>Stat.!P63</f>
        <v>0</v>
      </c>
      <c r="J34" s="27">
        <f>Stat.!AD63</f>
        <v>53</v>
      </c>
      <c r="K34" s="16">
        <f>Stat.!AR63</f>
        <v>0</v>
      </c>
      <c r="L34" s="27">
        <f>Stat.!BF63</f>
        <v>1</v>
      </c>
      <c r="M34" s="16">
        <f>Stat.!BT63</f>
        <v>0</v>
      </c>
      <c r="N34" s="35"/>
      <c r="O34" s="16">
        <f t="shared" si="0"/>
        <v>0</v>
      </c>
      <c r="P34" s="27">
        <f t="shared" si="1"/>
        <v>64</v>
      </c>
      <c r="Q34" s="16">
        <f t="shared" si="2"/>
        <v>0</v>
      </c>
      <c r="R34" s="27">
        <f t="shared" si="3"/>
        <v>1</v>
      </c>
      <c r="S34" s="35">
        <f t="shared" si="4"/>
        <v>0</v>
      </c>
      <c r="T34" s="16">
        <f t="shared" si="5"/>
        <v>1</v>
      </c>
      <c r="U34" s="39"/>
      <c r="V34" s="102">
        <f t="shared" si="6"/>
        <v>64</v>
      </c>
      <c r="W34" s="86" t="str">
        <f t="shared" si="7"/>
        <v>Dolák Jan</v>
      </c>
      <c r="X34" s="37" t="str">
        <f t="shared" si="11"/>
        <v xml:space="preserve"> </v>
      </c>
      <c r="Y34" s="46">
        <f t="shared" si="12"/>
        <v>64</v>
      </c>
      <c r="Z34" s="55">
        <f t="shared" si="13"/>
        <v>64</v>
      </c>
      <c r="AG34" s="259" t="s">
        <v>619</v>
      </c>
      <c r="AH34" s="895"/>
      <c r="AI34" s="894" t="s">
        <v>619</v>
      </c>
      <c r="AJ34" s="847"/>
      <c r="AK34" s="846"/>
    </row>
    <row r="35" spans="1:37" x14ac:dyDescent="0.2">
      <c r="A35" s="339">
        <v>29</v>
      </c>
      <c r="B35" s="344" t="str">
        <f>Stat.!B28</f>
        <v>Plachý Karel</v>
      </c>
      <c r="C35" s="36">
        <f>Stat.!P28</f>
        <v>0</v>
      </c>
      <c r="D35" s="36">
        <f>Stat.!AD28</f>
        <v>13</v>
      </c>
      <c r="E35" s="36">
        <f>Stat.!AR28</f>
        <v>0</v>
      </c>
      <c r="F35" s="36">
        <f>Stat.!BF28</f>
        <v>0</v>
      </c>
      <c r="G35" s="16">
        <f>Stat.!BT28</f>
        <v>0</v>
      </c>
      <c r="H35" s="35"/>
      <c r="I35" s="16">
        <f>Stat.!P65</f>
        <v>0</v>
      </c>
      <c r="J35" s="27">
        <f>Stat.!AD65</f>
        <v>17</v>
      </c>
      <c r="K35" s="16">
        <f>Stat.!AR65</f>
        <v>0</v>
      </c>
      <c r="L35" s="27">
        <f>Stat.!BF65</f>
        <v>0</v>
      </c>
      <c r="M35" s="16">
        <f>Stat.!BT65</f>
        <v>0</v>
      </c>
      <c r="N35" s="35"/>
      <c r="O35" s="16">
        <f t="shared" si="0"/>
        <v>0</v>
      </c>
      <c r="P35" s="27">
        <f t="shared" si="1"/>
        <v>30</v>
      </c>
      <c r="Q35" s="16">
        <f t="shared" si="2"/>
        <v>0</v>
      </c>
      <c r="R35" s="27">
        <f t="shared" si="3"/>
        <v>0</v>
      </c>
      <c r="S35" s="35">
        <f t="shared" si="4"/>
        <v>0</v>
      </c>
      <c r="T35" s="16">
        <f t="shared" si="5"/>
        <v>0</v>
      </c>
      <c r="U35" s="39"/>
      <c r="V35" s="102">
        <f t="shared" si="6"/>
        <v>30</v>
      </c>
      <c r="W35" s="86" t="str">
        <f t="shared" si="7"/>
        <v>Plachý Karel</v>
      </c>
      <c r="X35" s="37" t="str">
        <f t="shared" si="11"/>
        <v xml:space="preserve"> </v>
      </c>
      <c r="Y35" s="46" t="str">
        <f t="shared" si="12"/>
        <v xml:space="preserve"> </v>
      </c>
      <c r="Z35" s="55" t="str">
        <f t="shared" si="13"/>
        <v xml:space="preserve"> </v>
      </c>
      <c r="AG35" s="259"/>
      <c r="AH35" s="45"/>
      <c r="AI35" s="46" t="s">
        <v>619</v>
      </c>
      <c r="AJ35" s="260"/>
      <c r="AK35" s="261"/>
    </row>
    <row r="36" spans="1:37" x14ac:dyDescent="0.2">
      <c r="A36" s="339">
        <v>30</v>
      </c>
      <c r="B36" s="344" t="str">
        <f>Stat.!B34</f>
        <v>Choloděnko Marian</v>
      </c>
      <c r="C36" s="36">
        <f>Stat.!P34</f>
        <v>0</v>
      </c>
      <c r="D36" s="36">
        <f>Stat.!AD34</f>
        <v>0</v>
      </c>
      <c r="E36" s="36">
        <f>Stat.!AR34</f>
        <v>0</v>
      </c>
      <c r="F36" s="36">
        <f>Stat.!BF34</f>
        <v>0</v>
      </c>
      <c r="G36" s="16">
        <f>Stat.!BT34</f>
        <v>0</v>
      </c>
      <c r="H36" s="35"/>
      <c r="I36" s="16">
        <f>Stat.!P71</f>
        <v>0</v>
      </c>
      <c r="J36" s="27">
        <f>Stat.!AD71</f>
        <v>7</v>
      </c>
      <c r="K36" s="16">
        <f>Stat.!AR71</f>
        <v>0</v>
      </c>
      <c r="L36" s="27">
        <f>Stat.!BF71</f>
        <v>0</v>
      </c>
      <c r="M36" s="16">
        <f>Stat.!BT71</f>
        <v>0</v>
      </c>
      <c r="N36" s="34"/>
      <c r="O36" s="16">
        <f t="shared" si="0"/>
        <v>0</v>
      </c>
      <c r="P36" s="27">
        <f t="shared" si="1"/>
        <v>7</v>
      </c>
      <c r="Q36" s="16">
        <f t="shared" si="2"/>
        <v>0</v>
      </c>
      <c r="R36" s="27">
        <f t="shared" si="3"/>
        <v>0</v>
      </c>
      <c r="S36" s="35">
        <f t="shared" si="4"/>
        <v>0</v>
      </c>
      <c r="T36" s="16">
        <f t="shared" si="5"/>
        <v>0</v>
      </c>
      <c r="U36" s="39"/>
      <c r="V36" s="102">
        <f t="shared" si="6"/>
        <v>7</v>
      </c>
      <c r="W36" s="86" t="str">
        <f t="shared" si="7"/>
        <v>Choloděnko Marian</v>
      </c>
      <c r="X36" s="37" t="str">
        <f t="shared" si="11"/>
        <v xml:space="preserve"> </v>
      </c>
      <c r="Y36" s="46" t="str">
        <f t="shared" si="12"/>
        <v xml:space="preserve"> </v>
      </c>
      <c r="Z36" s="55" t="str">
        <f t="shared" si="13"/>
        <v xml:space="preserve"> </v>
      </c>
      <c r="AG36" s="259"/>
      <c r="AH36" s="45"/>
      <c r="AI36" s="46" t="s">
        <v>619</v>
      </c>
      <c r="AJ36" s="260"/>
      <c r="AK36" s="261"/>
    </row>
    <row r="37" spans="1:37" x14ac:dyDescent="0.2">
      <c r="A37" s="339">
        <v>31</v>
      </c>
      <c r="B37" s="344" t="str">
        <f>Stat.!B24</f>
        <v>Jahoda Martin</v>
      </c>
      <c r="C37" s="36">
        <f>Stat.!P24</f>
        <v>0</v>
      </c>
      <c r="D37" s="36">
        <f>Stat.!AD24</f>
        <v>0</v>
      </c>
      <c r="E37" s="36">
        <f>Stat.!AR24</f>
        <v>0</v>
      </c>
      <c r="F37" s="36">
        <f>Stat.!BF24</f>
        <v>0</v>
      </c>
      <c r="G37" s="16">
        <f>Stat.!BT24</f>
        <v>0</v>
      </c>
      <c r="H37" s="35"/>
      <c r="I37" s="16">
        <f>Stat.!P61</f>
        <v>0</v>
      </c>
      <c r="J37" s="27">
        <f>Stat.!AD61</f>
        <v>0</v>
      </c>
      <c r="K37" s="16">
        <f>Stat.!AR61</f>
        <v>0</v>
      </c>
      <c r="L37" s="27">
        <f>Stat.!BF61</f>
        <v>0</v>
      </c>
      <c r="M37" s="16">
        <f>Stat.!BT61</f>
        <v>0</v>
      </c>
      <c r="N37" s="35"/>
      <c r="O37" s="16">
        <f t="shared" ref="O37:O39" si="14">C37+I37</f>
        <v>0</v>
      </c>
      <c r="P37" s="27">
        <f t="shared" ref="P37:P39" si="15">D37+J37</f>
        <v>0</v>
      </c>
      <c r="Q37" s="16">
        <f t="shared" ref="Q37:Q39" si="16">E37+K37</f>
        <v>0</v>
      </c>
      <c r="R37" s="27">
        <f t="shared" ref="R37:R39" si="17">F37+L37</f>
        <v>0</v>
      </c>
      <c r="S37" s="35">
        <f t="shared" ref="S37:S39" si="18">G37+M37</f>
        <v>0</v>
      </c>
      <c r="T37" s="16">
        <f t="shared" ref="T37:T39" si="19">Q37+R37</f>
        <v>0</v>
      </c>
      <c r="U37" s="39"/>
      <c r="V37" s="102">
        <f t="shared" ref="V37:V39" si="20">O37+P37</f>
        <v>0</v>
      </c>
      <c r="W37" s="86" t="str">
        <f t="shared" si="7"/>
        <v>Jahoda Martin</v>
      </c>
      <c r="X37" s="37" t="str">
        <f t="shared" si="11"/>
        <v xml:space="preserve"> </v>
      </c>
      <c r="Y37" s="46" t="str">
        <f t="shared" si="12"/>
        <v xml:space="preserve"> </v>
      </c>
      <c r="Z37" s="55" t="str">
        <f t="shared" si="13"/>
        <v xml:space="preserve"> </v>
      </c>
      <c r="AG37" s="259"/>
      <c r="AH37" s="45"/>
      <c r="AI37" s="46" t="s">
        <v>619</v>
      </c>
      <c r="AJ37" s="260"/>
      <c r="AK37" s="261"/>
    </row>
    <row r="38" spans="1:37" x14ac:dyDescent="0.2">
      <c r="A38" s="340">
        <v>32</v>
      </c>
      <c r="B38" s="344" t="str">
        <f>Stat.!B25</f>
        <v>Kapinus Radek</v>
      </c>
      <c r="C38" s="36">
        <f>Stat.!P25</f>
        <v>0</v>
      </c>
      <c r="D38" s="36">
        <f>Stat.!AD25</f>
        <v>0</v>
      </c>
      <c r="E38" s="36">
        <f>Stat.!AR25</f>
        <v>0</v>
      </c>
      <c r="F38" s="36">
        <f>Stat.!BF25</f>
        <v>0</v>
      </c>
      <c r="G38" s="16">
        <f>Stat.!BT25</f>
        <v>0</v>
      </c>
      <c r="H38" s="35"/>
      <c r="I38" s="16">
        <f>Stat.!P62</f>
        <v>0</v>
      </c>
      <c r="J38" s="27">
        <f>Stat.!AD62</f>
        <v>0</v>
      </c>
      <c r="K38" s="16">
        <f>Stat.!AR62</f>
        <v>0</v>
      </c>
      <c r="L38" s="27">
        <f>Stat.!BF62</f>
        <v>0</v>
      </c>
      <c r="M38" s="16">
        <f>Stat.!BT62</f>
        <v>0</v>
      </c>
      <c r="N38" s="35"/>
      <c r="O38" s="16">
        <f t="shared" si="14"/>
        <v>0</v>
      </c>
      <c r="P38" s="27">
        <f t="shared" si="15"/>
        <v>0</v>
      </c>
      <c r="Q38" s="16">
        <f t="shared" si="16"/>
        <v>0</v>
      </c>
      <c r="R38" s="27">
        <f t="shared" si="17"/>
        <v>0</v>
      </c>
      <c r="S38" s="35">
        <f t="shared" si="18"/>
        <v>0</v>
      </c>
      <c r="T38" s="16">
        <f t="shared" si="19"/>
        <v>0</v>
      </c>
      <c r="U38" s="40"/>
      <c r="V38" s="102">
        <f t="shared" si="20"/>
        <v>0</v>
      </c>
      <c r="W38" s="86" t="str">
        <f t="shared" si="7"/>
        <v>Kapinus Radek</v>
      </c>
      <c r="X38" s="37" t="str">
        <f t="shared" si="11"/>
        <v xml:space="preserve"> </v>
      </c>
      <c r="Y38" s="46" t="str">
        <f t="shared" si="12"/>
        <v xml:space="preserve"> </v>
      </c>
      <c r="Z38" s="55" t="str">
        <f t="shared" si="13"/>
        <v xml:space="preserve"> </v>
      </c>
      <c r="AG38" s="259"/>
      <c r="AH38" s="45"/>
      <c r="AI38" s="46" t="s">
        <v>619</v>
      </c>
      <c r="AJ38" s="260"/>
      <c r="AK38" s="261"/>
    </row>
    <row r="39" spans="1:37" x14ac:dyDescent="0.2">
      <c r="A39" s="341">
        <v>33</v>
      </c>
      <c r="B39" s="345" t="str">
        <f>Stat.!B15</f>
        <v>Kelbler Marek</v>
      </c>
      <c r="C39" s="36">
        <f>Stat.!P15</f>
        <v>0</v>
      </c>
      <c r="D39" s="36">
        <f>Stat.!AD15</f>
        <v>0</v>
      </c>
      <c r="E39" s="36">
        <f>Stat.!AR15</f>
        <v>0</v>
      </c>
      <c r="F39" s="36">
        <f>Stat.!BF15</f>
        <v>0</v>
      </c>
      <c r="G39" s="16">
        <f>Stat.!BT15</f>
        <v>0</v>
      </c>
      <c r="H39" s="35"/>
      <c r="I39" s="16">
        <f>Stat.!P52</f>
        <v>0</v>
      </c>
      <c r="J39" s="27">
        <f>Stat.!AD52</f>
        <v>0</v>
      </c>
      <c r="K39" s="16">
        <f>Stat.!AR52</f>
        <v>0</v>
      </c>
      <c r="L39" s="27">
        <f>Stat.!BF52</f>
        <v>0</v>
      </c>
      <c r="M39" s="16">
        <f>Stat.!BT52</f>
        <v>0</v>
      </c>
      <c r="N39" s="35"/>
      <c r="O39" s="16">
        <f t="shared" si="14"/>
        <v>0</v>
      </c>
      <c r="P39" s="27">
        <f t="shared" si="15"/>
        <v>0</v>
      </c>
      <c r="Q39" s="16">
        <f t="shared" si="16"/>
        <v>0</v>
      </c>
      <c r="R39" s="27">
        <f t="shared" si="17"/>
        <v>0</v>
      </c>
      <c r="S39" s="35">
        <f t="shared" si="18"/>
        <v>0</v>
      </c>
      <c r="T39" s="16">
        <f t="shared" si="19"/>
        <v>0</v>
      </c>
      <c r="U39" s="39"/>
      <c r="V39" s="102">
        <f t="shared" si="20"/>
        <v>0</v>
      </c>
      <c r="W39" s="86" t="str">
        <f t="shared" si="7"/>
        <v>Kelbler Marek</v>
      </c>
      <c r="X39" s="37" t="str">
        <f t="shared" si="11"/>
        <v xml:space="preserve"> </v>
      </c>
      <c r="Y39" s="46" t="str">
        <f t="shared" si="12"/>
        <v xml:space="preserve"> </v>
      </c>
      <c r="Z39" s="55" t="str">
        <f t="shared" si="13"/>
        <v xml:space="preserve"> </v>
      </c>
      <c r="AC39" s="76"/>
      <c r="AD39" s="76"/>
      <c r="AE39" s="76"/>
      <c r="AG39" s="259"/>
      <c r="AH39" s="45"/>
      <c r="AI39" s="46" t="s">
        <v>619</v>
      </c>
      <c r="AJ39" s="260"/>
      <c r="AK39" s="261"/>
    </row>
    <row r="40" spans="1:37" x14ac:dyDescent="0.2">
      <c r="A40" s="67"/>
      <c r="B40" s="66" t="s">
        <v>23</v>
      </c>
      <c r="C40" s="342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21">SUM(F7:F39)</f>
        <v>20</v>
      </c>
      <c r="G40" s="64">
        <f t="shared" si="21"/>
        <v>26</v>
      </c>
      <c r="H40" s="64">
        <f t="shared" si="21"/>
        <v>0</v>
      </c>
      <c r="I40" s="64">
        <f t="shared" si="21"/>
        <v>12298</v>
      </c>
      <c r="J40" s="64">
        <f t="shared" si="21"/>
        <v>572</v>
      </c>
      <c r="K40" s="64">
        <f t="shared" si="21"/>
        <v>29</v>
      </c>
      <c r="L40" s="64">
        <f t="shared" si="21"/>
        <v>33</v>
      </c>
      <c r="M40" s="64">
        <f t="shared" si="21"/>
        <v>17</v>
      </c>
      <c r="N40" s="64"/>
      <c r="O40" s="64">
        <f t="shared" ref="O40" si="22">C40+I40</f>
        <v>24382</v>
      </c>
      <c r="P40" s="64">
        <f t="shared" ref="P40" si="23">D40+J40</f>
        <v>1334</v>
      </c>
      <c r="Q40" s="64">
        <f t="shared" ref="Q40" si="24">E40+K40</f>
        <v>54</v>
      </c>
      <c r="R40" s="64">
        <f t="shared" ref="R40" si="25">F40+L40</f>
        <v>53</v>
      </c>
      <c r="S40" s="64">
        <f t="shared" ref="S40" si="26">G40+M40</f>
        <v>43</v>
      </c>
      <c r="T40" s="64">
        <f t="shared" ref="T40" si="27">Q40+R40</f>
        <v>107</v>
      </c>
      <c r="U40" s="64"/>
      <c r="W40" s="30"/>
      <c r="Y40" s="87"/>
      <c r="Z40" s="88"/>
      <c r="AA40" s="89"/>
      <c r="AC40" s="30"/>
      <c r="AD40" s="30"/>
      <c r="AE40" s="91"/>
    </row>
    <row r="41" spans="1:37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70"/>
      <c r="U41" s="70"/>
      <c r="W41" s="30"/>
      <c r="Y41" s="87"/>
      <c r="Z41" s="88"/>
      <c r="AA41" s="89"/>
      <c r="AC41" s="30"/>
      <c r="AD41" s="30"/>
      <c r="AE41" s="105"/>
    </row>
    <row r="42" spans="1:37" x14ac:dyDescent="0.2">
      <c r="W42" s="30"/>
      <c r="Y42" s="87"/>
      <c r="Z42" s="88"/>
      <c r="AA42" s="89"/>
      <c r="AC42" s="30"/>
      <c r="AD42" s="30"/>
      <c r="AE42" s="105"/>
    </row>
    <row r="43" spans="1:37" x14ac:dyDescent="0.2">
      <c r="W43" s="30"/>
      <c r="Y43" s="87"/>
      <c r="Z43" s="88"/>
      <c r="AA43" s="89"/>
      <c r="AC43" s="30"/>
      <c r="AD43" s="30"/>
      <c r="AE43" s="105"/>
    </row>
    <row r="44" spans="1:37" x14ac:dyDescent="0.2">
      <c r="W44" s="30"/>
      <c r="Y44" s="87"/>
      <c r="Z44" s="88"/>
      <c r="AA44" s="89"/>
      <c r="AC44" s="30"/>
      <c r="AD44" s="30"/>
      <c r="AE44" s="105"/>
    </row>
    <row r="45" spans="1:37" x14ac:dyDescent="0.2">
      <c r="W45" s="30"/>
      <c r="Y45" s="87"/>
      <c r="Z45" s="88"/>
      <c r="AA45" s="89"/>
      <c r="AC45" s="30"/>
      <c r="AD45" s="30"/>
      <c r="AE45" s="105"/>
    </row>
    <row r="46" spans="1:37" x14ac:dyDescent="0.2">
      <c r="W46" s="30"/>
      <c r="Y46" s="87"/>
      <c r="Z46" s="88"/>
      <c r="AA46" s="89"/>
      <c r="AC46" s="30"/>
      <c r="AD46" s="30"/>
      <c r="AE46" s="91"/>
    </row>
    <row r="47" spans="1:37" x14ac:dyDescent="0.2">
      <c r="W47" s="30"/>
      <c r="Y47" s="87"/>
      <c r="Z47" s="88"/>
      <c r="AA47" s="89"/>
      <c r="AC47" s="30"/>
      <c r="AD47" s="90"/>
      <c r="AE47" s="105"/>
    </row>
    <row r="48" spans="1:37" x14ac:dyDescent="0.2">
      <c r="W48" s="30"/>
      <c r="Y48" s="87"/>
      <c r="Z48" s="88"/>
      <c r="AA48" s="89"/>
      <c r="AC48" s="30"/>
      <c r="AD48" s="90"/>
      <c r="AE48" s="105"/>
    </row>
    <row r="49" spans="22:45" x14ac:dyDescent="0.2">
      <c r="W49" s="30"/>
      <c r="Y49" s="87"/>
      <c r="Z49" s="88"/>
      <c r="AA49" s="89"/>
      <c r="AC49" s="30"/>
      <c r="AD49" s="90"/>
      <c r="AE49" s="105"/>
    </row>
    <row r="50" spans="22:45" x14ac:dyDescent="0.2">
      <c r="W50" s="30"/>
      <c r="Y50" s="87"/>
      <c r="Z50" s="88"/>
      <c r="AA50" s="89"/>
      <c r="AC50" s="30"/>
      <c r="AD50" s="90"/>
      <c r="AE50" s="105"/>
    </row>
    <row r="51" spans="22:45" x14ac:dyDescent="0.2">
      <c r="W51" s="30"/>
      <c r="Y51" s="87"/>
      <c r="Z51" s="88"/>
      <c r="AA51" s="89"/>
      <c r="AC51" s="30"/>
      <c r="AD51" s="90"/>
      <c r="AE51" s="91"/>
    </row>
    <row r="52" spans="22:45" s="92" customFormat="1" x14ac:dyDescent="0.2">
      <c r="V52" s="30"/>
      <c r="W52" s="30"/>
      <c r="X52" s="37"/>
      <c r="Y52" s="87"/>
      <c r="Z52" s="88"/>
      <c r="AA52" s="89"/>
      <c r="AB52" s="46"/>
      <c r="AC52" s="30"/>
      <c r="AD52" s="90"/>
      <c r="AE52" s="91"/>
      <c r="AF52" s="30"/>
      <c r="AG52" s="30"/>
      <c r="AM52" s="30"/>
      <c r="AN52" s="30"/>
      <c r="AO52" s="30"/>
      <c r="AP52" s="30"/>
      <c r="AQ52" s="605"/>
      <c r="AR52" s="605"/>
      <c r="AS52" s="605"/>
    </row>
    <row r="53" spans="22:45" s="92" customFormat="1" x14ac:dyDescent="0.2">
      <c r="V53" s="30"/>
      <c r="W53" s="30"/>
      <c r="X53" s="37"/>
      <c r="Y53" s="87"/>
      <c r="Z53" s="88"/>
      <c r="AA53" s="89"/>
      <c r="AB53" s="46"/>
      <c r="AC53" s="30"/>
      <c r="AD53" s="90"/>
      <c r="AE53" s="105"/>
      <c r="AF53" s="30"/>
      <c r="AG53" s="30"/>
      <c r="AM53" s="30"/>
      <c r="AN53" s="30"/>
      <c r="AO53" s="30"/>
      <c r="AP53" s="30"/>
      <c r="AQ53" s="605"/>
      <c r="AR53" s="605"/>
      <c r="AS53" s="605"/>
    </row>
    <row r="54" spans="22:45" s="92" customFormat="1" x14ac:dyDescent="0.2">
      <c r="V54" s="30"/>
      <c r="W54" s="30"/>
      <c r="X54" s="37"/>
      <c r="Y54" s="87"/>
      <c r="Z54" s="88"/>
      <c r="AA54" s="89"/>
      <c r="AB54" s="46"/>
      <c r="AC54" s="30"/>
      <c r="AD54" s="90"/>
      <c r="AE54" s="91"/>
      <c r="AF54" s="30"/>
      <c r="AG54" s="30"/>
      <c r="AM54" s="30"/>
      <c r="AN54" s="30"/>
      <c r="AO54" s="30"/>
      <c r="AP54" s="30"/>
      <c r="AQ54" s="605"/>
      <c r="AR54" s="605"/>
      <c r="AS54" s="605"/>
    </row>
    <row r="55" spans="22:45" s="92" customFormat="1" x14ac:dyDescent="0.2">
      <c r="V55" s="30"/>
      <c r="W55" s="30"/>
      <c r="X55" s="37"/>
      <c r="Y55" s="87"/>
      <c r="Z55" s="88"/>
      <c r="AA55" s="89"/>
      <c r="AB55" s="46"/>
      <c r="AC55" s="30"/>
      <c r="AD55" s="90"/>
      <c r="AE55" s="105"/>
      <c r="AF55" s="30"/>
      <c r="AG55" s="30"/>
      <c r="AM55" s="30"/>
      <c r="AN55" s="30"/>
      <c r="AO55" s="30"/>
      <c r="AP55" s="30"/>
      <c r="AQ55" s="605"/>
      <c r="AR55" s="605"/>
      <c r="AS55" s="605"/>
    </row>
    <row r="56" spans="22:45" s="92" customFormat="1" x14ac:dyDescent="0.2">
      <c r="V56" s="30"/>
      <c r="W56" s="30"/>
      <c r="X56" s="37"/>
      <c r="Y56" s="87"/>
      <c r="Z56" s="88"/>
      <c r="AA56" s="89"/>
      <c r="AB56" s="46"/>
      <c r="AC56" s="30"/>
      <c r="AD56" s="90"/>
      <c r="AE56" s="91"/>
      <c r="AF56" s="30"/>
      <c r="AG56" s="30"/>
      <c r="AM56" s="30"/>
      <c r="AN56" s="30"/>
      <c r="AO56" s="30"/>
      <c r="AP56" s="30"/>
      <c r="AQ56" s="605"/>
      <c r="AR56" s="605"/>
      <c r="AS56" s="605"/>
    </row>
    <row r="57" spans="22:45" s="92" customFormat="1" x14ac:dyDescent="0.2">
      <c r="V57" s="30"/>
      <c r="W57" s="30"/>
      <c r="X57" s="37"/>
      <c r="Y57" s="87"/>
      <c r="Z57" s="88"/>
      <c r="AA57" s="89"/>
      <c r="AB57" s="46"/>
      <c r="AC57" s="30"/>
      <c r="AD57" s="90"/>
      <c r="AE57" s="105"/>
      <c r="AF57" s="30"/>
      <c r="AG57" s="30"/>
      <c r="AM57" s="30"/>
      <c r="AN57" s="30"/>
      <c r="AO57" s="30"/>
      <c r="AP57" s="30"/>
      <c r="AQ57" s="605"/>
      <c r="AR57" s="605"/>
      <c r="AS57" s="605"/>
    </row>
    <row r="58" spans="22:45" s="92" customFormat="1" x14ac:dyDescent="0.2">
      <c r="V58" s="30"/>
      <c r="W58" s="30"/>
      <c r="X58" s="37"/>
      <c r="Y58" s="87"/>
      <c r="Z58" s="88"/>
      <c r="AA58" s="89"/>
      <c r="AB58" s="46"/>
      <c r="AC58" s="30"/>
      <c r="AD58" s="90"/>
      <c r="AE58" s="105"/>
      <c r="AF58" s="30"/>
      <c r="AG58" s="30"/>
      <c r="AM58" s="30"/>
      <c r="AN58" s="30"/>
      <c r="AO58" s="30"/>
      <c r="AP58" s="30"/>
      <c r="AQ58" s="605"/>
      <c r="AR58" s="605"/>
      <c r="AS58" s="605"/>
    </row>
    <row r="59" spans="22:45" s="92" customFormat="1" x14ac:dyDescent="0.2">
      <c r="V59" s="30"/>
      <c r="W59" s="30"/>
      <c r="X59" s="37"/>
      <c r="Y59" s="87"/>
      <c r="Z59" s="88"/>
      <c r="AA59" s="89"/>
      <c r="AB59" s="89"/>
      <c r="AC59" s="30"/>
      <c r="AD59" s="90"/>
      <c r="AE59" s="105"/>
      <c r="AF59" s="30"/>
      <c r="AG59" s="30"/>
      <c r="AM59" s="30"/>
      <c r="AN59" s="30"/>
      <c r="AO59" s="30"/>
      <c r="AP59" s="30"/>
      <c r="AQ59" s="605"/>
      <c r="AR59" s="605"/>
      <c r="AS59" s="605"/>
    </row>
    <row r="60" spans="22:45" s="92" customFormat="1" x14ac:dyDescent="0.2">
      <c r="V60" s="30"/>
      <c r="W60" s="86"/>
      <c r="X60" s="37"/>
      <c r="Y60" s="87"/>
      <c r="Z60" s="93"/>
      <c r="AA60" s="89"/>
      <c r="AB60" s="89"/>
      <c r="AC60" s="30"/>
      <c r="AD60" s="90"/>
      <c r="AE60" s="90"/>
      <c r="AF60" s="30"/>
      <c r="AG60" s="30"/>
      <c r="AM60" s="30"/>
      <c r="AN60" s="30"/>
      <c r="AO60" s="30"/>
      <c r="AP60" s="30"/>
      <c r="AQ60" s="605"/>
      <c r="AR60" s="605"/>
      <c r="AS60" s="605"/>
    </row>
    <row r="61" spans="22:45" s="92" customFormat="1" x14ac:dyDescent="0.2">
      <c r="V61" s="30"/>
      <c r="W61" s="86"/>
      <c r="X61" s="37"/>
      <c r="Y61" s="87"/>
      <c r="Z61" s="93"/>
      <c r="AA61" s="89"/>
      <c r="AB61" s="89"/>
      <c r="AC61" s="30"/>
      <c r="AD61" s="90"/>
      <c r="AE61" s="90"/>
      <c r="AF61" s="30"/>
      <c r="AG61" s="30"/>
      <c r="AM61" s="30"/>
      <c r="AN61" s="30"/>
      <c r="AO61" s="30"/>
      <c r="AP61" s="30"/>
      <c r="AQ61" s="605"/>
      <c r="AR61" s="605"/>
      <c r="AS61" s="605"/>
    </row>
    <row r="62" spans="22:45" s="92" customFormat="1" x14ac:dyDescent="0.2">
      <c r="V62" s="30"/>
      <c r="W62" s="86"/>
      <c r="X62" s="37"/>
      <c r="Y62" s="87"/>
      <c r="Z62" s="93"/>
      <c r="AA62" s="89"/>
      <c r="AB62" s="89"/>
      <c r="AC62" s="30"/>
      <c r="AD62" s="30"/>
      <c r="AE62" s="30"/>
      <c r="AF62" s="30"/>
      <c r="AG62" s="30"/>
      <c r="AM62" s="30"/>
      <c r="AN62" s="30"/>
      <c r="AO62" s="30"/>
      <c r="AP62" s="30"/>
      <c r="AQ62" s="605"/>
      <c r="AR62" s="605"/>
      <c r="AS62" s="605"/>
    </row>
    <row r="63" spans="22:45" x14ac:dyDescent="0.2">
      <c r="W63" s="15"/>
    </row>
    <row r="64" spans="22:45" x14ac:dyDescent="0.2">
      <c r="W64" s="15"/>
      <c r="Z64" s="50"/>
    </row>
    <row r="65" spans="23:26" x14ac:dyDescent="0.2">
      <c r="Z65" s="50"/>
    </row>
    <row r="66" spans="23:26" x14ac:dyDescent="0.2">
      <c r="W66" s="100" t="s">
        <v>41</v>
      </c>
      <c r="X66" s="37" t="s">
        <v>42</v>
      </c>
      <c r="Z66" s="76"/>
    </row>
    <row r="67" spans="23:26" x14ac:dyDescent="0.2">
      <c r="X67" s="37" t="s">
        <v>26</v>
      </c>
      <c r="Y67" s="46" t="s">
        <v>27</v>
      </c>
      <c r="Z67" s="76" t="s">
        <v>40</v>
      </c>
    </row>
    <row r="68" spans="23:26" x14ac:dyDescent="0.2">
      <c r="W68" s="90" t="s">
        <v>17</v>
      </c>
      <c r="X68" s="37">
        <v>129.28571428571428</v>
      </c>
      <c r="Y68" s="46">
        <v>301.66666666666669</v>
      </c>
      <c r="Z68" s="77">
        <v>90.5</v>
      </c>
    </row>
    <row r="69" spans="23:26" x14ac:dyDescent="0.2">
      <c r="W69" s="90" t="s">
        <v>69</v>
      </c>
      <c r="X69" s="37">
        <v>93</v>
      </c>
      <c r="Y69" s="46" t="e">
        <v>#DIV/0!</v>
      </c>
      <c r="Z69" s="77">
        <v>93</v>
      </c>
    </row>
    <row r="70" spans="23:26" x14ac:dyDescent="0.2">
      <c r="W70" s="90" t="s">
        <v>43</v>
      </c>
      <c r="X70" s="37">
        <v>237.75</v>
      </c>
      <c r="Y70" s="46">
        <v>158.5</v>
      </c>
      <c r="Z70" s="77">
        <v>95.1</v>
      </c>
    </row>
    <row r="71" spans="23:26" x14ac:dyDescent="0.2">
      <c r="W71" s="90" t="s">
        <v>5</v>
      </c>
      <c r="X71" s="37">
        <v>439.66666666666669</v>
      </c>
      <c r="Y71" s="46">
        <v>219.83333333333334</v>
      </c>
      <c r="Z71" s="77">
        <v>146.55555555555554</v>
      </c>
    </row>
    <row r="72" spans="23:26" x14ac:dyDescent="0.2">
      <c r="W72" s="90" t="s">
        <v>44</v>
      </c>
      <c r="X72" s="37">
        <v>334</v>
      </c>
      <c r="Y72" s="46">
        <v>334</v>
      </c>
      <c r="Z72" s="77">
        <v>167</v>
      </c>
    </row>
    <row r="73" spans="23:26" x14ac:dyDescent="0.2">
      <c r="W73" s="90" t="s">
        <v>159</v>
      </c>
      <c r="X73" s="37">
        <v>400</v>
      </c>
      <c r="Y73" s="46">
        <v>400</v>
      </c>
      <c r="Z73" s="77">
        <v>200</v>
      </c>
    </row>
    <row r="74" spans="23:26" x14ac:dyDescent="0.2">
      <c r="W74" s="90" t="s">
        <v>48</v>
      </c>
      <c r="X74" s="37">
        <v>405.5</v>
      </c>
      <c r="Y74" s="46">
        <v>405.5</v>
      </c>
      <c r="Z74" s="77">
        <v>202.75</v>
      </c>
    </row>
    <row r="75" spans="23:26" x14ac:dyDescent="0.2">
      <c r="W75" s="90" t="s">
        <v>156</v>
      </c>
      <c r="X75" s="37">
        <v>1260</v>
      </c>
      <c r="Y75" s="46">
        <v>315</v>
      </c>
      <c r="Z75" s="77">
        <v>252</v>
      </c>
    </row>
    <row r="76" spans="23:26" x14ac:dyDescent="0.2">
      <c r="W76" s="90" t="s">
        <v>62</v>
      </c>
      <c r="X76" s="37">
        <v>331.5</v>
      </c>
      <c r="Y76" s="46">
        <v>1326</v>
      </c>
      <c r="Z76" s="77">
        <v>265.2</v>
      </c>
    </row>
    <row r="77" spans="23:26" x14ac:dyDescent="0.2">
      <c r="W77" s="90" t="s">
        <v>58</v>
      </c>
      <c r="X77" s="37">
        <v>409.33333333333331</v>
      </c>
      <c r="Y77" s="46">
        <v>1228</v>
      </c>
      <c r="Z77" s="77">
        <v>307</v>
      </c>
    </row>
    <row r="78" spans="23:26" x14ac:dyDescent="0.2">
      <c r="W78" s="90" t="s">
        <v>165</v>
      </c>
      <c r="X78" s="37">
        <v>477.33333333333331</v>
      </c>
      <c r="Y78" s="46">
        <v>1432</v>
      </c>
      <c r="Z78" s="77">
        <v>358</v>
      </c>
    </row>
    <row r="79" spans="23:26" x14ac:dyDescent="0.2">
      <c r="W79" s="90" t="s">
        <v>11</v>
      </c>
      <c r="X79" s="37" t="e">
        <v>#DIV/0!</v>
      </c>
      <c r="Y79" s="46">
        <v>1067</v>
      </c>
      <c r="Z79" s="77">
        <v>1067</v>
      </c>
    </row>
    <row r="80" spans="23:26" x14ac:dyDescent="0.2">
      <c r="W80" s="90" t="s">
        <v>12</v>
      </c>
      <c r="X80" s="37" t="e">
        <v>#DIV/0!</v>
      </c>
      <c r="Y80" s="46" t="e">
        <v>#DIV/0!</v>
      </c>
      <c r="Z80" s="77" t="e">
        <v>#DIV/0!</v>
      </c>
    </row>
    <row r="81" spans="23:26" x14ac:dyDescent="0.2">
      <c r="W81" s="90" t="s">
        <v>149</v>
      </c>
      <c r="X81" s="37" t="e">
        <v>#DIV/0!</v>
      </c>
      <c r="Y81" s="46" t="e">
        <v>#DIV/0!</v>
      </c>
      <c r="Z81" s="77" t="e">
        <v>#DIV/0!</v>
      </c>
    </row>
    <row r="82" spans="23:26" x14ac:dyDescent="0.2">
      <c r="W82" s="90" t="s">
        <v>28</v>
      </c>
      <c r="X82" s="37" t="e">
        <v>#DIV/0!</v>
      </c>
      <c r="Y82" s="46" t="e">
        <v>#DIV/0!</v>
      </c>
      <c r="Z82" s="77" t="e">
        <v>#DIV/0!</v>
      </c>
    </row>
    <row r="83" spans="23:26" x14ac:dyDescent="0.2">
      <c r="W83" s="90"/>
      <c r="Y83" s="46"/>
      <c r="Z83" s="77"/>
    </row>
    <row r="84" spans="23:26" x14ac:dyDescent="0.2">
      <c r="W84" s="90"/>
      <c r="Y84" s="46"/>
      <c r="Z84" s="77"/>
    </row>
    <row r="85" spans="23:26" x14ac:dyDescent="0.2">
      <c r="W85" s="90"/>
      <c r="Y85" s="46"/>
      <c r="Z85" s="77"/>
    </row>
    <row r="86" spans="23:26" x14ac:dyDescent="0.2">
      <c r="W86" s="90"/>
      <c r="Y86" s="46"/>
      <c r="Z86" s="77"/>
    </row>
    <row r="87" spans="23:26" x14ac:dyDescent="0.2">
      <c r="W87" s="90"/>
      <c r="Y87" s="46"/>
      <c r="Z87" s="77"/>
    </row>
    <row r="88" spans="23:26" x14ac:dyDescent="0.2">
      <c r="Z88" s="56"/>
    </row>
    <row r="89" spans="23:26" x14ac:dyDescent="0.2">
      <c r="Z89" s="56"/>
    </row>
    <row r="90" spans="23:26" x14ac:dyDescent="0.2">
      <c r="Z90" s="56"/>
    </row>
    <row r="91" spans="23:26" x14ac:dyDescent="0.2">
      <c r="Z91" s="56"/>
    </row>
    <row r="92" spans="23:26" x14ac:dyDescent="0.2">
      <c r="Z92" s="56"/>
    </row>
    <row r="93" spans="23:26" x14ac:dyDescent="0.2">
      <c r="Z93" s="56"/>
    </row>
    <row r="94" spans="23:26" x14ac:dyDescent="0.2">
      <c r="Z94" s="56"/>
    </row>
  </sheetData>
  <sortState ref="AJ7:AK34">
    <sortCondition ref="AK7:AK34"/>
  </sortState>
  <mergeCells count="6">
    <mergeCell ref="E4:F4"/>
    <mergeCell ref="K4:L4"/>
    <mergeCell ref="Q4:R4"/>
    <mergeCell ref="C6:G6"/>
    <mergeCell ref="I6:M6"/>
    <mergeCell ref="O6:U6"/>
  </mergeCells>
  <phoneticPr fontId="1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4:AX41"/>
  <sheetViews>
    <sheetView topLeftCell="A4" workbookViewId="0">
      <pane xSplit="2" ySplit="3" topLeftCell="E8" activePane="bottomRight" state="frozen"/>
      <selection activeCell="A4" sqref="A4"/>
      <selection pane="topRight" activeCell="C4" sqref="C4"/>
      <selection pane="bottomLeft" activeCell="A7" sqref="A7"/>
      <selection pane="bottomRight" activeCell="AO10" sqref="AO10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0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6" width="4.42578125" bestFit="1" customWidth="1"/>
    <col min="17" max="19" width="3.7109375" customWidth="1"/>
    <col min="20" max="20" width="4.28515625" customWidth="1"/>
    <col min="21" max="21" width="3.7109375" style="751" customWidth="1"/>
    <col min="22" max="22" width="4.7109375" style="753" customWidth="1"/>
    <col min="23" max="23" width="5.28515625" style="753" customWidth="1"/>
    <col min="24" max="24" width="12.5703125" style="6" customWidth="1"/>
    <col min="25" max="25" width="3.85546875" style="6" customWidth="1"/>
    <col min="26" max="26" width="3.85546875" style="99" customWidth="1"/>
    <col min="27" max="27" width="3.85546875" style="100" customWidth="1"/>
    <col min="28" max="28" width="3.85546875" style="30" customWidth="1"/>
    <col min="29" max="29" width="3.85546875" style="605" customWidth="1"/>
    <col min="32" max="34" width="4.5703125" customWidth="1"/>
    <col min="35" max="36" width="6.85546875" customWidth="1"/>
    <col min="37" max="39" width="3" bestFit="1" customWidth="1"/>
    <col min="42" max="44" width="3" style="30" bestFit="1" customWidth="1"/>
    <col min="45" max="47" width="4.140625" style="88" customWidth="1"/>
    <col min="48" max="48" width="4.140625" style="804" customWidth="1"/>
    <col min="49" max="49" width="4.140625" style="802" customWidth="1"/>
    <col min="50" max="50" width="9.140625" style="30"/>
  </cols>
  <sheetData>
    <row r="4" spans="1:49" x14ac:dyDescent="0.2">
      <c r="B4" s="7" t="str">
        <f>TAB!B4</f>
        <v>2014/2015</v>
      </c>
      <c r="C4" s="21" t="s">
        <v>14</v>
      </c>
      <c r="D4" s="22"/>
      <c r="E4" s="958" t="s">
        <v>0</v>
      </c>
      <c r="F4" s="959"/>
      <c r="G4" s="14" t="s">
        <v>13</v>
      </c>
      <c r="H4" s="13"/>
      <c r="I4" s="21" t="s">
        <v>14</v>
      </c>
      <c r="J4" s="22"/>
      <c r="K4" s="958" t="s">
        <v>0</v>
      </c>
      <c r="L4" s="959"/>
      <c r="M4" s="118" t="s">
        <v>13</v>
      </c>
      <c r="N4" s="13"/>
      <c r="O4" s="21" t="s">
        <v>14</v>
      </c>
      <c r="P4" s="22"/>
      <c r="Q4" s="973" t="s">
        <v>0</v>
      </c>
      <c r="R4" s="974"/>
      <c r="S4" s="26" t="s">
        <v>13</v>
      </c>
      <c r="T4" t="s">
        <v>1</v>
      </c>
      <c r="U4" s="746"/>
      <c r="V4" s="752"/>
      <c r="W4" s="752"/>
      <c r="AE4" s="100" t="s">
        <v>207</v>
      </c>
      <c r="AF4" s="100"/>
      <c r="AG4" s="100"/>
      <c r="AH4" s="100"/>
      <c r="AK4" s="42"/>
      <c r="AL4" s="42"/>
      <c r="AM4" s="42"/>
      <c r="AN4" s="42"/>
      <c r="AP4" s="30" t="s">
        <v>644</v>
      </c>
      <c r="AS4" s="88" t="s">
        <v>643</v>
      </c>
    </row>
    <row r="5" spans="1:49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16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747" t="s">
        <v>25</v>
      </c>
      <c r="V5" s="758" t="s">
        <v>1109</v>
      </c>
      <c r="W5" s="755" t="s">
        <v>1110</v>
      </c>
      <c r="AB5" s="518" t="s">
        <v>117</v>
      </c>
      <c r="AC5" s="606" t="s">
        <v>130</v>
      </c>
      <c r="AF5" s="183" t="s">
        <v>157</v>
      </c>
      <c r="AG5" s="183" t="s">
        <v>4</v>
      </c>
      <c r="AH5" s="183" t="s">
        <v>40</v>
      </c>
      <c r="AK5" s="183" t="s">
        <v>15</v>
      </c>
      <c r="AL5" s="183" t="s">
        <v>208</v>
      </c>
      <c r="AM5" s="183" t="s">
        <v>8</v>
      </c>
      <c r="AP5" s="518" t="s">
        <v>10</v>
      </c>
      <c r="AQ5" s="518" t="s">
        <v>59</v>
      </c>
      <c r="AR5" s="518" t="s">
        <v>49</v>
      </c>
      <c r="AS5" s="801" t="s">
        <v>10</v>
      </c>
      <c r="AT5" s="801" t="s">
        <v>59</v>
      </c>
      <c r="AU5" s="801" t="s">
        <v>49</v>
      </c>
      <c r="AV5" s="805" t="s">
        <v>1045</v>
      </c>
      <c r="AW5" s="803" t="s">
        <v>1046</v>
      </c>
    </row>
    <row r="6" spans="1:49" ht="13.5" thickTop="1" x14ac:dyDescent="0.2">
      <c r="A6" s="73"/>
      <c r="B6" s="4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  <c r="V6" s="752"/>
      <c r="W6" s="752"/>
      <c r="X6" s="6" t="s">
        <v>45</v>
      </c>
      <c r="Y6" s="6" t="s">
        <v>46</v>
      </c>
      <c r="Z6" s="99" t="s">
        <v>47</v>
      </c>
      <c r="AA6" s="101" t="s">
        <v>40</v>
      </c>
      <c r="AF6" s="30" t="s">
        <v>160</v>
      </c>
      <c r="AG6" s="30"/>
      <c r="AH6" s="30"/>
      <c r="AK6" s="30"/>
      <c r="AL6" s="30"/>
      <c r="AM6" s="30"/>
    </row>
    <row r="7" spans="1:49" x14ac:dyDescent="0.2">
      <c r="A7" s="79">
        <v>1</v>
      </c>
      <c r="B7" s="343" t="str">
        <f>Stat.!B11</f>
        <v>Habr Vojta</v>
      </c>
      <c r="C7" s="36">
        <f>Stat.!P11</f>
        <v>704</v>
      </c>
      <c r="D7" s="36">
        <f>Stat.!AD11</f>
        <v>65</v>
      </c>
      <c r="E7" s="36">
        <f>Stat.!AR11</f>
        <v>5</v>
      </c>
      <c r="F7" s="36">
        <f>Stat.!BF11</f>
        <v>4</v>
      </c>
      <c r="G7" s="16">
        <f>Stat.!BT11</f>
        <v>9</v>
      </c>
      <c r="H7" s="35"/>
      <c r="I7" s="16">
        <f>Stat.!P48</f>
        <v>798</v>
      </c>
      <c r="J7" s="27">
        <f>Stat.!AD48</f>
        <v>140</v>
      </c>
      <c r="K7" s="16">
        <f>Stat.!AR48</f>
        <v>6</v>
      </c>
      <c r="L7" s="27">
        <f>Stat.!BF48</f>
        <v>8</v>
      </c>
      <c r="M7" s="16">
        <f>Stat.!BT48</f>
        <v>1</v>
      </c>
      <c r="N7" s="35"/>
      <c r="O7" s="16">
        <f t="shared" ref="O7" si="0">C7+I7</f>
        <v>1502</v>
      </c>
      <c r="P7" s="27">
        <f t="shared" ref="P7" si="1">D7+J7</f>
        <v>205</v>
      </c>
      <c r="Q7" s="16">
        <f t="shared" ref="Q7" si="2">E7+K7</f>
        <v>11</v>
      </c>
      <c r="R7" s="27">
        <f t="shared" ref="R7" si="3">F7+L7</f>
        <v>12</v>
      </c>
      <c r="S7" s="33">
        <f t="shared" ref="S7" si="4">G7+M7</f>
        <v>10</v>
      </c>
      <c r="T7" s="16">
        <f t="shared" ref="T7" si="5">Q7+R7</f>
        <v>23</v>
      </c>
      <c r="U7" s="748">
        <f>Stat.!BU11+Stat.!BU48</f>
        <v>2</v>
      </c>
      <c r="V7" s="753">
        <f>IF(Stat.!BU11="","",Stat.!BU11)</f>
        <v>2</v>
      </c>
      <c r="W7" s="756" t="str">
        <f>IF(Stat.!BU48="","",Stat.!BU48)</f>
        <v/>
      </c>
      <c r="X7" s="6" t="str">
        <f t="shared" ref="X7:X33" si="6">B7</f>
        <v>Habr Vojta</v>
      </c>
      <c r="Y7" s="6">
        <f>S7-U7</f>
        <v>8</v>
      </c>
      <c r="Z7" s="99">
        <f>U7</f>
        <v>2</v>
      </c>
      <c r="AA7" s="100">
        <f>S7</f>
        <v>10</v>
      </c>
      <c r="AB7" s="30">
        <f>IF(V7="",G7,G7-V7)</f>
        <v>7</v>
      </c>
      <c r="AC7" s="605">
        <f>IF(W7="",M7,M7-W7)</f>
        <v>1</v>
      </c>
      <c r="AD7" s="899"/>
      <c r="AE7" s="30" t="str">
        <f t="shared" ref="AE7:AE39" si="7">B7</f>
        <v>Habr Vojta</v>
      </c>
      <c r="AF7" s="30">
        <f t="shared" ref="AF7:AF39" si="8">I7</f>
        <v>798</v>
      </c>
      <c r="AG7" s="30">
        <f t="shared" ref="AG7:AG39" si="9">J7</f>
        <v>140</v>
      </c>
      <c r="AH7" s="30">
        <f t="shared" ref="AH7:AH39" si="10">SUM(AF7:AG7)</f>
        <v>938</v>
      </c>
      <c r="AJ7" s="30" t="str">
        <f>B7</f>
        <v>Habr Vojta</v>
      </c>
      <c r="AK7" s="30">
        <f>K7</f>
        <v>6</v>
      </c>
      <c r="AL7" s="30">
        <f>L7</f>
        <v>8</v>
      </c>
      <c r="AM7" s="30">
        <f>SUM(AK7:AL7)</f>
        <v>14</v>
      </c>
      <c r="AO7" s="30" t="str">
        <f>B7</f>
        <v>Habr Vojta</v>
      </c>
      <c r="AP7" s="30">
        <f>M7</f>
        <v>1</v>
      </c>
      <c r="AQ7" s="30">
        <f>AP7-AR7</f>
        <v>1</v>
      </c>
      <c r="AR7" s="30">
        <v>0</v>
      </c>
      <c r="AS7" s="88">
        <f>G7</f>
        <v>9</v>
      </c>
      <c r="AT7" s="88">
        <f>AS7-AU7-AV7-AW7</f>
        <v>6</v>
      </c>
      <c r="AU7" s="88">
        <f>V7-AW7</f>
        <v>1</v>
      </c>
      <c r="AV7" s="804">
        <v>1</v>
      </c>
      <c r="AW7" s="802">
        <v>1</v>
      </c>
    </row>
    <row r="8" spans="1:49" x14ac:dyDescent="0.2">
      <c r="A8" s="78">
        <v>2</v>
      </c>
      <c r="B8" s="344" t="str">
        <f>Stat.!B18</f>
        <v>Novák Bohumír</v>
      </c>
      <c r="C8" s="36">
        <f>Stat.!P18</f>
        <v>508</v>
      </c>
      <c r="D8" s="36">
        <f>Stat.!AD18</f>
        <v>16</v>
      </c>
      <c r="E8" s="36">
        <f>Stat.!AR18</f>
        <v>0</v>
      </c>
      <c r="F8" s="36">
        <f>Stat.!BF18</f>
        <v>1</v>
      </c>
      <c r="G8" s="16">
        <f>Stat.!BT18</f>
        <v>2</v>
      </c>
      <c r="H8" s="35"/>
      <c r="I8" s="16">
        <f>Stat.!P55</f>
        <v>606</v>
      </c>
      <c r="J8" s="27">
        <f>Stat.!AD55</f>
        <v>29</v>
      </c>
      <c r="K8" s="16">
        <f>Stat.!AR55</f>
        <v>1</v>
      </c>
      <c r="L8" s="27">
        <f>Stat.!BF55</f>
        <v>2</v>
      </c>
      <c r="M8" s="16">
        <f>Stat.!BT55</f>
        <v>3</v>
      </c>
      <c r="N8" s="35"/>
      <c r="O8" s="16">
        <f t="shared" ref="O8:O23" si="11">C8+I8</f>
        <v>1114</v>
      </c>
      <c r="P8" s="27">
        <f t="shared" ref="P8:P23" si="12">D8+J8</f>
        <v>45</v>
      </c>
      <c r="Q8" s="16">
        <f t="shared" ref="Q8:Q23" si="13">E8+K8</f>
        <v>1</v>
      </c>
      <c r="R8" s="27">
        <f t="shared" ref="R8:R23" si="14">F8+L8</f>
        <v>3</v>
      </c>
      <c r="S8" s="35">
        <f t="shared" ref="S8:S23" si="15">G8+M8</f>
        <v>5</v>
      </c>
      <c r="T8" s="16">
        <f t="shared" ref="T8:T23" si="16">Q8+R8</f>
        <v>4</v>
      </c>
      <c r="U8" s="748">
        <f>Stat.!BU18+Stat.!BU55</f>
        <v>0</v>
      </c>
      <c r="V8" s="753" t="str">
        <f>IF(Stat.!BU18="","",Stat.!BU18)</f>
        <v/>
      </c>
      <c r="W8" s="756" t="str">
        <f>IF(Stat.!BU55="","",Stat.!BU55)</f>
        <v/>
      </c>
      <c r="X8" s="6" t="str">
        <f t="shared" si="6"/>
        <v>Novák Bohumír</v>
      </c>
      <c r="Y8" s="6">
        <f t="shared" ref="Y8:Y39" si="17">S8-U8</f>
        <v>5</v>
      </c>
      <c r="Z8" s="99">
        <f t="shared" ref="Z8:Z39" si="18">U8</f>
        <v>0</v>
      </c>
      <c r="AA8" s="100">
        <f t="shared" ref="AA8:AA39" si="19">S8</f>
        <v>5</v>
      </c>
      <c r="AB8" s="30">
        <f t="shared" ref="AB8:AB39" si="20">IF(V8="",G8,G8-V8)</f>
        <v>2</v>
      </c>
      <c r="AC8" s="605">
        <f t="shared" ref="AC8:AC39" si="21">IF(W8="",M8,M8-W8)</f>
        <v>3</v>
      </c>
      <c r="AE8" s="30" t="str">
        <f t="shared" si="7"/>
        <v>Novák Bohumír</v>
      </c>
      <c r="AF8" s="30">
        <f t="shared" si="8"/>
        <v>606</v>
      </c>
      <c r="AG8" s="30">
        <f t="shared" si="9"/>
        <v>29</v>
      </c>
      <c r="AH8" s="30">
        <f t="shared" si="10"/>
        <v>635</v>
      </c>
      <c r="AJ8" s="30" t="str">
        <f t="shared" ref="AJ8:AJ39" si="22">B8</f>
        <v>Novák Bohumír</v>
      </c>
      <c r="AK8" s="30">
        <f t="shared" ref="AK8:AK39" si="23">K8</f>
        <v>1</v>
      </c>
      <c r="AL8" s="30">
        <f t="shared" ref="AL8:AL39" si="24">L8</f>
        <v>2</v>
      </c>
      <c r="AM8" s="30">
        <f t="shared" ref="AM8:AM39" si="25">SUM(AK8:AL8)</f>
        <v>3</v>
      </c>
      <c r="AO8" s="30" t="str">
        <f t="shared" ref="AO8:AO39" si="26">B8</f>
        <v>Novák Bohumír</v>
      </c>
      <c r="AP8" s="30">
        <f>M8</f>
        <v>3</v>
      </c>
      <c r="AQ8" s="30">
        <f t="shared" ref="AQ8:AQ24" si="27">AP8-AR8</f>
        <v>3</v>
      </c>
      <c r="AR8" s="30">
        <f>Z8</f>
        <v>0</v>
      </c>
      <c r="AS8" s="88">
        <f t="shared" ref="AS8:AS39" si="28">G8</f>
        <v>2</v>
      </c>
      <c r="AT8" s="88">
        <f t="shared" ref="AT8:AT39" si="29">AS8-AU8</f>
        <v>2</v>
      </c>
      <c r="AU8" s="88">
        <v>0</v>
      </c>
    </row>
    <row r="9" spans="1:49" x14ac:dyDescent="0.2">
      <c r="A9" s="78">
        <v>3</v>
      </c>
      <c r="B9" s="344" t="str">
        <f>Stat.!B16</f>
        <v>Kelbler Petr</v>
      </c>
      <c r="C9" s="36">
        <f>Stat.!P16</f>
        <v>1023</v>
      </c>
      <c r="D9" s="36">
        <f>Stat.!AD16</f>
        <v>0</v>
      </c>
      <c r="E9" s="36">
        <f>Stat.!AR16</f>
        <v>3</v>
      </c>
      <c r="F9" s="36">
        <f>Stat.!BF16</f>
        <v>2</v>
      </c>
      <c r="G9" s="16">
        <f>Stat.!BT16</f>
        <v>2</v>
      </c>
      <c r="H9" s="35"/>
      <c r="I9" s="16">
        <f>Stat.!P53</f>
        <v>1162</v>
      </c>
      <c r="J9" s="27">
        <f>Stat.!AD53</f>
        <v>0</v>
      </c>
      <c r="K9" s="16">
        <f>Stat.!AR53</f>
        <v>3</v>
      </c>
      <c r="L9" s="27">
        <f>Stat.!BF53</f>
        <v>0</v>
      </c>
      <c r="M9" s="16">
        <f>Stat.!BT53</f>
        <v>2</v>
      </c>
      <c r="N9" s="35"/>
      <c r="O9" s="16">
        <f t="shared" si="11"/>
        <v>2185</v>
      </c>
      <c r="P9" s="27">
        <f t="shared" si="12"/>
        <v>0</v>
      </c>
      <c r="Q9" s="16">
        <f t="shared" si="13"/>
        <v>6</v>
      </c>
      <c r="R9" s="27">
        <f t="shared" si="14"/>
        <v>2</v>
      </c>
      <c r="S9" s="35">
        <f t="shared" si="15"/>
        <v>4</v>
      </c>
      <c r="T9" s="16">
        <f t="shared" si="16"/>
        <v>8</v>
      </c>
      <c r="U9" s="748">
        <f>Stat.!BU16+Stat.!BU53</f>
        <v>0</v>
      </c>
      <c r="V9" s="753" t="str">
        <f>IF(Stat.!BU9="","",Stat.!BU9)</f>
        <v/>
      </c>
      <c r="W9" s="756" t="str">
        <f>IF(Stat.!BU46="","",Stat.!BU46)</f>
        <v/>
      </c>
      <c r="X9" s="6" t="str">
        <f t="shared" si="6"/>
        <v>Kelbler Petr</v>
      </c>
      <c r="Y9" s="6">
        <f t="shared" si="17"/>
        <v>4</v>
      </c>
      <c r="Z9" s="99">
        <f t="shared" si="18"/>
        <v>0</v>
      </c>
      <c r="AA9" s="100">
        <f t="shared" si="19"/>
        <v>4</v>
      </c>
      <c r="AB9" s="30">
        <f t="shared" si="20"/>
        <v>2</v>
      </c>
      <c r="AC9" s="605">
        <f t="shared" si="21"/>
        <v>2</v>
      </c>
      <c r="AE9" s="30" t="str">
        <f t="shared" si="7"/>
        <v>Kelbler Petr</v>
      </c>
      <c r="AF9" s="30">
        <f t="shared" si="8"/>
        <v>1162</v>
      </c>
      <c r="AG9" s="30">
        <f t="shared" si="9"/>
        <v>0</v>
      </c>
      <c r="AH9" s="30">
        <f t="shared" si="10"/>
        <v>1162</v>
      </c>
      <c r="AJ9" s="30" t="str">
        <f t="shared" si="22"/>
        <v>Kelbler Petr</v>
      </c>
      <c r="AK9" s="30">
        <f t="shared" si="23"/>
        <v>3</v>
      </c>
      <c r="AL9" s="30">
        <f t="shared" si="24"/>
        <v>0</v>
      </c>
      <c r="AM9" s="30">
        <f t="shared" si="25"/>
        <v>3</v>
      </c>
      <c r="AO9" s="30" t="str">
        <f t="shared" si="26"/>
        <v>Kelbler Petr</v>
      </c>
      <c r="AP9" s="30">
        <f t="shared" ref="AP9:AP17" si="30">M9</f>
        <v>2</v>
      </c>
      <c r="AQ9" s="30">
        <f t="shared" si="27"/>
        <v>2</v>
      </c>
      <c r="AR9" s="30">
        <f t="shared" ref="AR9:AR17" si="31">Z9</f>
        <v>0</v>
      </c>
      <c r="AS9" s="88">
        <f t="shared" si="28"/>
        <v>2</v>
      </c>
      <c r="AT9" s="88">
        <f t="shared" si="29"/>
        <v>2</v>
      </c>
      <c r="AU9" s="88">
        <v>0</v>
      </c>
    </row>
    <row r="10" spans="1:49" x14ac:dyDescent="0.2">
      <c r="A10" s="78">
        <v>4</v>
      </c>
      <c r="B10" s="344" t="str">
        <f>Stat.!B9</f>
        <v>Habr Jiří</v>
      </c>
      <c r="C10" s="36">
        <f>Stat.!P9</f>
        <v>1080</v>
      </c>
      <c r="D10" s="36">
        <f>Stat.!AD9</f>
        <v>0</v>
      </c>
      <c r="E10" s="36">
        <f>Stat.!AR9</f>
        <v>2</v>
      </c>
      <c r="F10" s="36">
        <f>Stat.!BF9</f>
        <v>1</v>
      </c>
      <c r="G10" s="16">
        <f>Stat.!BT9</f>
        <v>2</v>
      </c>
      <c r="H10" s="35"/>
      <c r="I10" s="16">
        <f>Stat.!P46</f>
        <v>1151</v>
      </c>
      <c r="J10" s="27">
        <f>Stat.!AD46</f>
        <v>0</v>
      </c>
      <c r="K10" s="16">
        <f>Stat.!AR46</f>
        <v>8</v>
      </c>
      <c r="L10" s="27">
        <f>Stat.!BF46</f>
        <v>4</v>
      </c>
      <c r="M10" s="16">
        <f>Stat.!BT46</f>
        <v>2</v>
      </c>
      <c r="N10" s="35"/>
      <c r="O10" s="16">
        <f t="shared" si="11"/>
        <v>2231</v>
      </c>
      <c r="P10" s="27">
        <f t="shared" si="12"/>
        <v>0</v>
      </c>
      <c r="Q10" s="16">
        <f t="shared" si="13"/>
        <v>10</v>
      </c>
      <c r="R10" s="27">
        <f t="shared" si="14"/>
        <v>5</v>
      </c>
      <c r="S10" s="35">
        <f t="shared" si="15"/>
        <v>4</v>
      </c>
      <c r="T10" s="16">
        <f t="shared" si="16"/>
        <v>15</v>
      </c>
      <c r="U10" s="748">
        <f>Stat.!BU9+Stat.!BU46</f>
        <v>0</v>
      </c>
      <c r="V10" s="753" t="str">
        <f>IF(Stat.!BU16="","",Stat.!BU16)</f>
        <v/>
      </c>
      <c r="W10" s="756" t="str">
        <f>IF(Stat.!BU53="","",Stat.!BU53)</f>
        <v/>
      </c>
      <c r="X10" s="6" t="str">
        <f t="shared" si="6"/>
        <v>Habr Jiří</v>
      </c>
      <c r="Y10" s="6">
        <f t="shared" si="17"/>
        <v>4</v>
      </c>
      <c r="Z10" s="99">
        <f t="shared" si="18"/>
        <v>0</v>
      </c>
      <c r="AA10" s="100">
        <f t="shared" si="19"/>
        <v>4</v>
      </c>
      <c r="AB10" s="30">
        <f t="shared" si="20"/>
        <v>2</v>
      </c>
      <c r="AC10" s="605">
        <f t="shared" si="21"/>
        <v>2</v>
      </c>
      <c r="AE10" s="30" t="str">
        <f t="shared" si="7"/>
        <v>Habr Jiří</v>
      </c>
      <c r="AF10" s="30">
        <f t="shared" si="8"/>
        <v>1151</v>
      </c>
      <c r="AG10" s="30">
        <f t="shared" si="9"/>
        <v>0</v>
      </c>
      <c r="AH10" s="30">
        <f t="shared" si="10"/>
        <v>1151</v>
      </c>
      <c r="AJ10" s="30" t="str">
        <f t="shared" si="22"/>
        <v>Habr Jiří</v>
      </c>
      <c r="AK10" s="30">
        <f t="shared" si="23"/>
        <v>8</v>
      </c>
      <c r="AL10" s="30">
        <f t="shared" si="24"/>
        <v>4</v>
      </c>
      <c r="AM10" s="30">
        <f t="shared" si="25"/>
        <v>12</v>
      </c>
      <c r="AO10" s="30" t="str">
        <f t="shared" si="26"/>
        <v>Habr Jiří</v>
      </c>
      <c r="AP10" s="30">
        <f t="shared" si="30"/>
        <v>2</v>
      </c>
      <c r="AQ10" s="30">
        <f t="shared" si="27"/>
        <v>2</v>
      </c>
      <c r="AR10" s="30">
        <f t="shared" si="31"/>
        <v>0</v>
      </c>
      <c r="AS10" s="88">
        <f t="shared" si="28"/>
        <v>2</v>
      </c>
      <c r="AT10" s="88">
        <f t="shared" si="29"/>
        <v>2</v>
      </c>
      <c r="AU10" s="88">
        <v>0</v>
      </c>
    </row>
    <row r="11" spans="1:49" x14ac:dyDescent="0.2">
      <c r="A11" s="78">
        <v>5</v>
      </c>
      <c r="B11" s="344" t="str">
        <f>Stat.!B20</f>
        <v>Pokorný Václav</v>
      </c>
      <c r="C11" s="36">
        <f>Stat.!P20</f>
        <v>903</v>
      </c>
      <c r="D11" s="36">
        <f>Stat.!AD20</f>
        <v>31</v>
      </c>
      <c r="E11" s="36">
        <f>Stat.!AR20</f>
        <v>1</v>
      </c>
      <c r="F11" s="36">
        <f>Stat.!BF20</f>
        <v>3</v>
      </c>
      <c r="G11" s="16">
        <f>Stat.!BT20</f>
        <v>2</v>
      </c>
      <c r="H11" s="35"/>
      <c r="I11" s="16">
        <f>Stat.!P57</f>
        <v>102</v>
      </c>
      <c r="J11" s="27">
        <f>Stat.!AD57</f>
        <v>0</v>
      </c>
      <c r="K11" s="16">
        <f>Stat.!AR57</f>
        <v>0</v>
      </c>
      <c r="L11" s="27">
        <f>Stat.!BF57</f>
        <v>0</v>
      </c>
      <c r="M11" s="16">
        <f>Stat.!BT57</f>
        <v>0</v>
      </c>
      <c r="N11" s="35"/>
      <c r="O11" s="16">
        <f t="shared" si="11"/>
        <v>1005</v>
      </c>
      <c r="P11" s="27">
        <f t="shared" si="12"/>
        <v>31</v>
      </c>
      <c r="Q11" s="16">
        <f t="shared" si="13"/>
        <v>1</v>
      </c>
      <c r="R11" s="27">
        <f t="shared" si="14"/>
        <v>3</v>
      </c>
      <c r="S11" s="35">
        <f t="shared" si="15"/>
        <v>2</v>
      </c>
      <c r="T11" s="16">
        <f t="shared" si="16"/>
        <v>4</v>
      </c>
      <c r="U11" s="748">
        <f>Stat.!BU20+Stat.!BU57</f>
        <v>0</v>
      </c>
      <c r="V11" s="753" t="str">
        <f>IF(Stat.!BU20="","",Stat.!BU20)</f>
        <v/>
      </c>
      <c r="W11" s="756" t="str">
        <f>IF(Stat.!BU57="","",Stat.!BU57)</f>
        <v/>
      </c>
      <c r="X11" s="6" t="str">
        <f t="shared" si="6"/>
        <v>Pokorný Václav</v>
      </c>
      <c r="Y11" s="6">
        <f t="shared" si="17"/>
        <v>2</v>
      </c>
      <c r="Z11" s="99">
        <f t="shared" si="18"/>
        <v>0</v>
      </c>
      <c r="AA11" s="100">
        <f t="shared" si="19"/>
        <v>2</v>
      </c>
      <c r="AB11" s="30">
        <f t="shared" si="20"/>
        <v>2</v>
      </c>
      <c r="AC11" s="605">
        <f t="shared" si="21"/>
        <v>0</v>
      </c>
      <c r="AE11" s="30" t="str">
        <f t="shared" si="7"/>
        <v>Pokorný Václav</v>
      </c>
      <c r="AF11" s="30">
        <f t="shared" si="8"/>
        <v>102</v>
      </c>
      <c r="AG11" s="30">
        <f t="shared" si="9"/>
        <v>0</v>
      </c>
      <c r="AH11" s="30">
        <f t="shared" si="10"/>
        <v>102</v>
      </c>
      <c r="AJ11" s="30" t="str">
        <f t="shared" si="22"/>
        <v>Pokorný Václav</v>
      </c>
      <c r="AK11" s="30">
        <f t="shared" si="23"/>
        <v>0</v>
      </c>
      <c r="AL11" s="30">
        <f t="shared" si="24"/>
        <v>0</v>
      </c>
      <c r="AM11" s="30">
        <f t="shared" si="25"/>
        <v>0</v>
      </c>
      <c r="AO11" s="30" t="str">
        <f t="shared" si="26"/>
        <v>Pokorný Václav</v>
      </c>
      <c r="AP11" s="30">
        <f t="shared" si="30"/>
        <v>0</v>
      </c>
      <c r="AQ11" s="30">
        <f t="shared" si="27"/>
        <v>0</v>
      </c>
      <c r="AR11" s="30">
        <f t="shared" si="31"/>
        <v>0</v>
      </c>
      <c r="AS11" s="88">
        <f t="shared" si="28"/>
        <v>2</v>
      </c>
      <c r="AT11" s="88">
        <f t="shared" si="29"/>
        <v>2</v>
      </c>
      <c r="AU11" s="88">
        <v>0</v>
      </c>
    </row>
    <row r="12" spans="1:49" x14ac:dyDescent="0.2">
      <c r="A12" s="78">
        <v>6</v>
      </c>
      <c r="B12" s="344" t="str">
        <f>Stat.!B21</f>
        <v>Švarc Petr</v>
      </c>
      <c r="C12" s="36">
        <f>Stat.!P21</f>
        <v>1016</v>
      </c>
      <c r="D12" s="36">
        <f>Stat.!AD21</f>
        <v>0</v>
      </c>
      <c r="E12" s="36">
        <f>Stat.!AR21</f>
        <v>2</v>
      </c>
      <c r="F12" s="36">
        <f>Stat.!BF21</f>
        <v>4</v>
      </c>
      <c r="G12" s="16">
        <f>Stat.!BT21</f>
        <v>2</v>
      </c>
      <c r="H12" s="35"/>
      <c r="I12" s="16">
        <f>Stat.!P58</f>
        <v>741</v>
      </c>
      <c r="J12" s="27">
        <f>Stat.!AD58</f>
        <v>24</v>
      </c>
      <c r="K12" s="16">
        <f>Stat.!AR58</f>
        <v>2</v>
      </c>
      <c r="L12" s="27">
        <f>Stat.!BF58</f>
        <v>4</v>
      </c>
      <c r="M12" s="16">
        <f>Stat.!BT58</f>
        <v>0</v>
      </c>
      <c r="N12" s="35"/>
      <c r="O12" s="16">
        <f t="shared" si="11"/>
        <v>1757</v>
      </c>
      <c r="P12" s="27">
        <f t="shared" si="12"/>
        <v>24</v>
      </c>
      <c r="Q12" s="16">
        <f t="shared" si="13"/>
        <v>4</v>
      </c>
      <c r="R12" s="27">
        <f t="shared" si="14"/>
        <v>8</v>
      </c>
      <c r="S12" s="35">
        <f t="shared" si="15"/>
        <v>2</v>
      </c>
      <c r="T12" s="16">
        <f t="shared" si="16"/>
        <v>12</v>
      </c>
      <c r="U12" s="748">
        <f>Stat.!BU21+Stat.!BU58</f>
        <v>0</v>
      </c>
      <c r="V12" s="753" t="str">
        <f>IF(Stat.!BU21="","",Stat.!BU21)</f>
        <v/>
      </c>
      <c r="W12" s="756" t="str">
        <f>IF(Stat.!BU58="","",Stat.!BU58)</f>
        <v/>
      </c>
      <c r="X12" s="6" t="str">
        <f t="shared" si="6"/>
        <v>Švarc Petr</v>
      </c>
      <c r="Y12" s="6">
        <f t="shared" si="17"/>
        <v>2</v>
      </c>
      <c r="Z12" s="99">
        <f t="shared" si="18"/>
        <v>0</v>
      </c>
      <c r="AA12" s="100">
        <f t="shared" si="19"/>
        <v>2</v>
      </c>
      <c r="AB12" s="30">
        <f t="shared" si="20"/>
        <v>2</v>
      </c>
      <c r="AC12" s="605">
        <f t="shared" si="21"/>
        <v>0</v>
      </c>
      <c r="AE12" s="30" t="str">
        <f t="shared" si="7"/>
        <v>Švarc Petr</v>
      </c>
      <c r="AF12" s="30">
        <f t="shared" si="8"/>
        <v>741</v>
      </c>
      <c r="AG12" s="30">
        <f t="shared" si="9"/>
        <v>24</v>
      </c>
      <c r="AH12" s="30">
        <f t="shared" si="10"/>
        <v>765</v>
      </c>
      <c r="AJ12" s="30" t="str">
        <f t="shared" si="22"/>
        <v>Švarc Petr</v>
      </c>
      <c r="AK12" s="30">
        <f t="shared" si="23"/>
        <v>2</v>
      </c>
      <c r="AL12" s="30">
        <f t="shared" si="24"/>
        <v>4</v>
      </c>
      <c r="AM12" s="30">
        <f t="shared" si="25"/>
        <v>6</v>
      </c>
      <c r="AO12" s="30" t="str">
        <f t="shared" si="26"/>
        <v>Švarc Petr</v>
      </c>
      <c r="AP12" s="30">
        <f t="shared" si="30"/>
        <v>0</v>
      </c>
      <c r="AQ12" s="30">
        <f t="shared" si="27"/>
        <v>0</v>
      </c>
      <c r="AR12" s="30">
        <f t="shared" si="31"/>
        <v>0</v>
      </c>
      <c r="AS12" s="88">
        <f t="shared" si="28"/>
        <v>2</v>
      </c>
      <c r="AT12" s="88">
        <f t="shared" si="29"/>
        <v>2</v>
      </c>
      <c r="AU12" s="88">
        <v>0</v>
      </c>
    </row>
    <row r="13" spans="1:49" x14ac:dyDescent="0.2">
      <c r="A13" s="78">
        <v>7</v>
      </c>
      <c r="B13" s="344" t="str">
        <f>Stat.!B23</f>
        <v>Zamazal Jindřich</v>
      </c>
      <c r="C13" s="36">
        <f>Stat.!P23</f>
        <v>996</v>
      </c>
      <c r="D13" s="36">
        <f>Stat.!AD23</f>
        <v>0</v>
      </c>
      <c r="E13" s="36">
        <f>Stat.!AR23</f>
        <v>0</v>
      </c>
      <c r="F13" s="36">
        <f>Stat.!BF23</f>
        <v>1</v>
      </c>
      <c r="G13" s="16">
        <f>Stat.!BT23</f>
        <v>2</v>
      </c>
      <c r="H13" s="35"/>
      <c r="I13" s="16">
        <f>Stat.!P60</f>
        <v>80</v>
      </c>
      <c r="J13" s="27">
        <f>Stat.!AD60</f>
        <v>0</v>
      </c>
      <c r="K13" s="16">
        <f>Stat.!AR60</f>
        <v>0</v>
      </c>
      <c r="L13" s="27">
        <f>Stat.!BF60</f>
        <v>0</v>
      </c>
      <c r="M13" s="16">
        <f>Stat.!BT60</f>
        <v>0</v>
      </c>
      <c r="N13" s="32"/>
      <c r="O13" s="16">
        <f t="shared" si="11"/>
        <v>1076</v>
      </c>
      <c r="P13" s="27">
        <f t="shared" si="12"/>
        <v>0</v>
      </c>
      <c r="Q13" s="16">
        <f t="shared" si="13"/>
        <v>0</v>
      </c>
      <c r="R13" s="27">
        <f t="shared" si="14"/>
        <v>1</v>
      </c>
      <c r="S13" s="35">
        <f t="shared" si="15"/>
        <v>2</v>
      </c>
      <c r="T13" s="16">
        <f t="shared" si="16"/>
        <v>1</v>
      </c>
      <c r="U13" s="748">
        <f>Stat.!BU23+Stat.!BU60</f>
        <v>0</v>
      </c>
      <c r="V13" s="753" t="str">
        <f>IF(Stat.!BU23="","",Stat.!BU23)</f>
        <v/>
      </c>
      <c r="W13" s="756" t="str">
        <f>IF(Stat.!BU60="","",Stat.!BU60)</f>
        <v/>
      </c>
      <c r="X13" s="6" t="str">
        <f t="shared" si="6"/>
        <v>Zamazal Jindřich</v>
      </c>
      <c r="Y13" s="6">
        <f t="shared" si="17"/>
        <v>2</v>
      </c>
      <c r="Z13" s="99">
        <f t="shared" si="18"/>
        <v>0</v>
      </c>
      <c r="AA13" s="100">
        <f t="shared" si="19"/>
        <v>2</v>
      </c>
      <c r="AB13" s="30">
        <f t="shared" si="20"/>
        <v>2</v>
      </c>
      <c r="AC13" s="605">
        <f t="shared" si="21"/>
        <v>0</v>
      </c>
      <c r="AE13" s="30" t="str">
        <f t="shared" si="7"/>
        <v>Zamazal Jindřich</v>
      </c>
      <c r="AF13" s="30">
        <f t="shared" si="8"/>
        <v>80</v>
      </c>
      <c r="AG13" s="30">
        <f t="shared" si="9"/>
        <v>0</v>
      </c>
      <c r="AH13" s="30">
        <f t="shared" si="10"/>
        <v>80</v>
      </c>
      <c r="AJ13" s="30" t="str">
        <f t="shared" si="22"/>
        <v>Zamazal Jindřich</v>
      </c>
      <c r="AK13" s="30">
        <f t="shared" si="23"/>
        <v>0</v>
      </c>
      <c r="AL13" s="30">
        <f t="shared" si="24"/>
        <v>0</v>
      </c>
      <c r="AM13" s="30">
        <f t="shared" si="25"/>
        <v>0</v>
      </c>
      <c r="AO13" s="30" t="str">
        <f t="shared" si="26"/>
        <v>Zamazal Jindřich</v>
      </c>
      <c r="AP13" s="30">
        <f t="shared" si="30"/>
        <v>0</v>
      </c>
      <c r="AQ13" s="30">
        <f t="shared" si="27"/>
        <v>0</v>
      </c>
      <c r="AR13" s="30">
        <f t="shared" si="31"/>
        <v>0</v>
      </c>
      <c r="AS13" s="88">
        <f t="shared" si="28"/>
        <v>2</v>
      </c>
      <c r="AT13" s="88">
        <f t="shared" si="29"/>
        <v>2</v>
      </c>
      <c r="AU13" s="88">
        <v>0</v>
      </c>
    </row>
    <row r="14" spans="1:49" x14ac:dyDescent="0.2">
      <c r="A14" s="78">
        <v>8</v>
      </c>
      <c r="B14" s="344" t="str">
        <f>Stat.!B22</f>
        <v>Urbánek Pavel</v>
      </c>
      <c r="C14" s="36">
        <f>Stat.!P22</f>
        <v>88</v>
      </c>
      <c r="D14" s="36">
        <f>Stat.!AD22</f>
        <v>34</v>
      </c>
      <c r="E14" s="36">
        <f>Stat.!AR22</f>
        <v>1</v>
      </c>
      <c r="F14" s="36">
        <f>Stat.!BF22</f>
        <v>0</v>
      </c>
      <c r="G14" s="16">
        <f>Stat.!BT22</f>
        <v>1</v>
      </c>
      <c r="H14" s="35"/>
      <c r="I14" s="16">
        <f>Stat.!P59</f>
        <v>270</v>
      </c>
      <c r="J14" s="27">
        <f>Stat.!AD59</f>
        <v>0</v>
      </c>
      <c r="K14" s="16">
        <f>Stat.!AR59</f>
        <v>0</v>
      </c>
      <c r="L14" s="27">
        <f>Stat.!BF59</f>
        <v>0</v>
      </c>
      <c r="M14" s="16">
        <f>Stat.!BT59</f>
        <v>1</v>
      </c>
      <c r="N14" s="35"/>
      <c r="O14" s="16">
        <f t="shared" si="11"/>
        <v>358</v>
      </c>
      <c r="P14" s="27">
        <f t="shared" si="12"/>
        <v>34</v>
      </c>
      <c r="Q14" s="16">
        <f t="shared" si="13"/>
        <v>1</v>
      </c>
      <c r="R14" s="27">
        <f t="shared" si="14"/>
        <v>0</v>
      </c>
      <c r="S14" s="35">
        <f t="shared" si="15"/>
        <v>2</v>
      </c>
      <c r="T14" s="16">
        <f t="shared" si="16"/>
        <v>1</v>
      </c>
      <c r="U14" s="748">
        <f>Stat.!BU22+Stat.!BU59</f>
        <v>0</v>
      </c>
      <c r="V14" s="753" t="str">
        <f>IF(Stat.!BU4="","",Stat.!BU4)</f>
        <v/>
      </c>
      <c r="W14" s="756" t="str">
        <f>IF(Stat.!BU41="","",Stat.!BU41)</f>
        <v/>
      </c>
      <c r="X14" s="6" t="str">
        <f t="shared" si="6"/>
        <v>Urbánek Pavel</v>
      </c>
      <c r="Y14" s="6">
        <f t="shared" si="17"/>
        <v>2</v>
      </c>
      <c r="Z14" s="99">
        <f t="shared" si="18"/>
        <v>0</v>
      </c>
      <c r="AA14" s="100">
        <f t="shared" si="19"/>
        <v>2</v>
      </c>
      <c r="AB14" s="30">
        <f t="shared" si="20"/>
        <v>1</v>
      </c>
      <c r="AC14" s="605">
        <f t="shared" si="21"/>
        <v>1</v>
      </c>
      <c r="AE14" s="30" t="str">
        <f t="shared" si="7"/>
        <v>Urbánek Pavel</v>
      </c>
      <c r="AF14" s="30">
        <f t="shared" si="8"/>
        <v>270</v>
      </c>
      <c r="AG14" s="30">
        <f t="shared" si="9"/>
        <v>0</v>
      </c>
      <c r="AH14" s="30">
        <f t="shared" si="10"/>
        <v>270</v>
      </c>
      <c r="AJ14" s="30" t="str">
        <f t="shared" si="22"/>
        <v>Urbánek Pavel</v>
      </c>
      <c r="AK14" s="30">
        <f t="shared" si="23"/>
        <v>0</v>
      </c>
      <c r="AL14" s="30">
        <f t="shared" si="24"/>
        <v>0</v>
      </c>
      <c r="AM14" s="30">
        <f t="shared" si="25"/>
        <v>0</v>
      </c>
      <c r="AO14" s="30" t="str">
        <f t="shared" si="26"/>
        <v>Urbánek Pavel</v>
      </c>
      <c r="AP14" s="30">
        <f t="shared" si="30"/>
        <v>1</v>
      </c>
      <c r="AQ14" s="30">
        <f t="shared" si="27"/>
        <v>1</v>
      </c>
      <c r="AR14" s="30">
        <f t="shared" si="31"/>
        <v>0</v>
      </c>
      <c r="AS14" s="88">
        <f t="shared" si="28"/>
        <v>1</v>
      </c>
      <c r="AT14" s="88">
        <f t="shared" si="29"/>
        <v>1</v>
      </c>
      <c r="AU14" s="88">
        <v>0</v>
      </c>
    </row>
    <row r="15" spans="1:49" x14ac:dyDescent="0.2">
      <c r="A15" s="78">
        <v>9</v>
      </c>
      <c r="B15" s="344" t="str">
        <f>Stat.!B13</f>
        <v>Havlík Vojta</v>
      </c>
      <c r="C15" s="36">
        <f>Stat.!P13</f>
        <v>810</v>
      </c>
      <c r="D15" s="36">
        <f>Stat.!AD13</f>
        <v>0</v>
      </c>
      <c r="E15" s="36">
        <f>Stat.!AR13</f>
        <v>0</v>
      </c>
      <c r="F15" s="36">
        <f>Stat.!BF13</f>
        <v>1</v>
      </c>
      <c r="G15" s="16">
        <f>Stat.!BT13</f>
        <v>0</v>
      </c>
      <c r="H15" s="35"/>
      <c r="I15" s="16">
        <f>Stat.!P50</f>
        <v>701</v>
      </c>
      <c r="J15" s="27">
        <f>Stat.!AD50</f>
        <v>0</v>
      </c>
      <c r="K15" s="16">
        <f>Stat.!AR50</f>
        <v>1</v>
      </c>
      <c r="L15" s="27">
        <f>Stat.!BF50</f>
        <v>1</v>
      </c>
      <c r="M15" s="16">
        <f>Stat.!BT50</f>
        <v>2</v>
      </c>
      <c r="N15" s="35"/>
      <c r="O15" s="16">
        <f t="shared" si="11"/>
        <v>1511</v>
      </c>
      <c r="P15" s="27">
        <f t="shared" si="12"/>
        <v>0</v>
      </c>
      <c r="Q15" s="16">
        <f t="shared" si="13"/>
        <v>1</v>
      </c>
      <c r="R15" s="27">
        <f t="shared" si="14"/>
        <v>2</v>
      </c>
      <c r="S15" s="35">
        <f t="shared" si="15"/>
        <v>2</v>
      </c>
      <c r="T15" s="16">
        <f t="shared" si="16"/>
        <v>3</v>
      </c>
      <c r="U15" s="748">
        <f>Stat.!BU13+Stat.!BU50</f>
        <v>0</v>
      </c>
      <c r="V15" s="753" t="str">
        <f>IF(Stat.!BU13="","",Stat.!BU13)</f>
        <v/>
      </c>
      <c r="W15" s="756" t="str">
        <f>IF(Stat.!BU43="","",Stat.!BU43)</f>
        <v/>
      </c>
      <c r="X15" s="6" t="str">
        <f t="shared" si="6"/>
        <v>Havlík Vojta</v>
      </c>
      <c r="Y15" s="6">
        <f t="shared" si="17"/>
        <v>2</v>
      </c>
      <c r="Z15" s="99">
        <f t="shared" si="18"/>
        <v>0</v>
      </c>
      <c r="AA15" s="100">
        <f t="shared" si="19"/>
        <v>2</v>
      </c>
      <c r="AB15" s="30">
        <f t="shared" si="20"/>
        <v>0</v>
      </c>
      <c r="AC15" s="605">
        <f t="shared" si="21"/>
        <v>2</v>
      </c>
      <c r="AE15" s="30" t="str">
        <f t="shared" si="7"/>
        <v>Havlík Vojta</v>
      </c>
      <c r="AF15" s="30">
        <f t="shared" si="8"/>
        <v>701</v>
      </c>
      <c r="AG15" s="30">
        <f t="shared" si="9"/>
        <v>0</v>
      </c>
      <c r="AH15" s="30">
        <f t="shared" si="10"/>
        <v>701</v>
      </c>
      <c r="AJ15" s="30" t="str">
        <f t="shared" si="22"/>
        <v>Havlík Vojta</v>
      </c>
      <c r="AK15" s="30">
        <f t="shared" si="23"/>
        <v>1</v>
      </c>
      <c r="AL15" s="30">
        <f t="shared" si="24"/>
        <v>1</v>
      </c>
      <c r="AM15" s="30">
        <f t="shared" si="25"/>
        <v>2</v>
      </c>
      <c r="AO15" s="30" t="str">
        <f t="shared" si="26"/>
        <v>Havlík Vojta</v>
      </c>
      <c r="AP15" s="30">
        <f t="shared" si="30"/>
        <v>2</v>
      </c>
      <c r="AQ15" s="30">
        <f t="shared" si="27"/>
        <v>2</v>
      </c>
      <c r="AR15" s="30">
        <f t="shared" si="31"/>
        <v>0</v>
      </c>
      <c r="AS15" s="88">
        <f t="shared" si="28"/>
        <v>0</v>
      </c>
      <c r="AT15" s="88">
        <f t="shared" si="29"/>
        <v>0</v>
      </c>
      <c r="AU15" s="88">
        <v>0</v>
      </c>
    </row>
    <row r="16" spans="1:49" x14ac:dyDescent="0.2">
      <c r="A16" s="78">
        <v>10</v>
      </c>
      <c r="B16" s="344" t="str">
        <f>Stat.!B17</f>
        <v>Mašát Pavel</v>
      </c>
      <c r="C16" s="36">
        <f>Stat.!P17</f>
        <v>555</v>
      </c>
      <c r="D16" s="36">
        <f>Stat.!AD17</f>
        <v>55</v>
      </c>
      <c r="E16" s="36">
        <f>Stat.!AR17</f>
        <v>1</v>
      </c>
      <c r="F16" s="36">
        <f>Stat.!BF17</f>
        <v>0</v>
      </c>
      <c r="G16" s="16">
        <f>Stat.!BT17</f>
        <v>1</v>
      </c>
      <c r="H16" s="35"/>
      <c r="I16" s="16">
        <f>Stat.!P54</f>
        <v>196</v>
      </c>
      <c r="J16" s="27">
        <f>Stat.!AD54</f>
        <v>25</v>
      </c>
      <c r="K16" s="16">
        <f>Stat.!AR54</f>
        <v>0</v>
      </c>
      <c r="L16" s="27">
        <f>Stat.!BF54</f>
        <v>0</v>
      </c>
      <c r="M16" s="16">
        <f>Stat.!BT54</f>
        <v>1</v>
      </c>
      <c r="N16" s="35"/>
      <c r="O16" s="16">
        <f t="shared" si="11"/>
        <v>751</v>
      </c>
      <c r="P16" s="27">
        <f t="shared" si="12"/>
        <v>80</v>
      </c>
      <c r="Q16" s="16">
        <f t="shared" si="13"/>
        <v>1</v>
      </c>
      <c r="R16" s="27">
        <f t="shared" si="14"/>
        <v>0</v>
      </c>
      <c r="S16" s="35">
        <f t="shared" si="15"/>
        <v>2</v>
      </c>
      <c r="T16" s="16">
        <f t="shared" si="16"/>
        <v>1</v>
      </c>
      <c r="U16" s="748">
        <f>Stat.!BU17+Stat.!BU54</f>
        <v>0</v>
      </c>
      <c r="V16" s="753" t="str">
        <f>IF(Stat.!BU6="","",Stat.!BU6)</f>
        <v/>
      </c>
      <c r="W16" s="756" t="str">
        <f>IF(Stat.!BU47="","",Stat.!BU47)</f>
        <v/>
      </c>
      <c r="X16" s="6" t="str">
        <f t="shared" si="6"/>
        <v>Mašát Pavel</v>
      </c>
      <c r="Y16" s="6">
        <f t="shared" si="17"/>
        <v>2</v>
      </c>
      <c r="Z16" s="99">
        <f t="shared" si="18"/>
        <v>0</v>
      </c>
      <c r="AA16" s="100">
        <f t="shared" si="19"/>
        <v>2</v>
      </c>
      <c r="AB16" s="30">
        <f t="shared" si="20"/>
        <v>1</v>
      </c>
      <c r="AC16" s="605">
        <f t="shared" si="21"/>
        <v>1</v>
      </c>
      <c r="AE16" s="30" t="str">
        <f t="shared" si="7"/>
        <v>Mašát Pavel</v>
      </c>
      <c r="AF16" s="30">
        <f t="shared" si="8"/>
        <v>196</v>
      </c>
      <c r="AG16" s="30">
        <f t="shared" si="9"/>
        <v>25</v>
      </c>
      <c r="AH16" s="30">
        <f t="shared" si="10"/>
        <v>221</v>
      </c>
      <c r="AJ16" s="30" t="str">
        <f t="shared" si="22"/>
        <v>Mašát Pavel</v>
      </c>
      <c r="AK16" s="30">
        <f t="shared" si="23"/>
        <v>0</v>
      </c>
      <c r="AL16" s="30">
        <f t="shared" si="24"/>
        <v>0</v>
      </c>
      <c r="AM16" s="30">
        <f t="shared" si="25"/>
        <v>0</v>
      </c>
      <c r="AO16" s="30" t="str">
        <f t="shared" si="26"/>
        <v>Mašát Pavel</v>
      </c>
      <c r="AP16" s="30">
        <f t="shared" si="30"/>
        <v>1</v>
      </c>
      <c r="AQ16" s="30">
        <f t="shared" si="27"/>
        <v>1</v>
      </c>
      <c r="AR16" s="30">
        <f t="shared" si="31"/>
        <v>0</v>
      </c>
      <c r="AS16" s="88">
        <f t="shared" si="28"/>
        <v>1</v>
      </c>
      <c r="AT16" s="88">
        <f t="shared" si="29"/>
        <v>1</v>
      </c>
      <c r="AU16" s="88">
        <v>0</v>
      </c>
    </row>
    <row r="17" spans="1:47" x14ac:dyDescent="0.2">
      <c r="A17" s="78">
        <v>11</v>
      </c>
      <c r="B17" s="344" t="str">
        <f>Stat.!B27</f>
        <v>Chvátal Jan</v>
      </c>
      <c r="C17" s="36">
        <f>Stat.!P27</f>
        <v>0</v>
      </c>
      <c r="D17" s="36">
        <f>Stat.!AD27</f>
        <v>68</v>
      </c>
      <c r="E17" s="36">
        <f>Stat.!AR27</f>
        <v>0</v>
      </c>
      <c r="F17" s="36">
        <f>Stat.!BF27</f>
        <v>0</v>
      </c>
      <c r="G17" s="16">
        <f>Stat.!BT27</f>
        <v>0</v>
      </c>
      <c r="H17" s="35"/>
      <c r="I17" s="16">
        <f>Stat.!P64</f>
        <v>509</v>
      </c>
      <c r="J17" s="27">
        <f>Stat.!AD64</f>
        <v>187</v>
      </c>
      <c r="K17" s="16">
        <f>Stat.!AR64</f>
        <v>0</v>
      </c>
      <c r="L17" s="27">
        <f>Stat.!BF64</f>
        <v>1</v>
      </c>
      <c r="M17" s="16">
        <f>Stat.!BT64</f>
        <v>2</v>
      </c>
      <c r="N17" s="35"/>
      <c r="O17" s="16">
        <f t="shared" si="11"/>
        <v>509</v>
      </c>
      <c r="P17" s="27">
        <f t="shared" si="12"/>
        <v>255</v>
      </c>
      <c r="Q17" s="16">
        <f t="shared" si="13"/>
        <v>0</v>
      </c>
      <c r="R17" s="27">
        <f t="shared" si="14"/>
        <v>1</v>
      </c>
      <c r="S17" s="35">
        <f t="shared" si="15"/>
        <v>2</v>
      </c>
      <c r="T17" s="16">
        <f t="shared" si="16"/>
        <v>1</v>
      </c>
      <c r="U17" s="748">
        <f>Stat.!BU27+Stat.!BU64</f>
        <v>0</v>
      </c>
      <c r="V17" s="753" t="str">
        <f>IF(Stat.!BU10="","",Stat.!BU10)</f>
        <v/>
      </c>
      <c r="W17" s="756" t="str">
        <f>IF(Stat.!BU54="","",Stat.!BU54)</f>
        <v/>
      </c>
      <c r="X17" s="6" t="str">
        <f t="shared" si="6"/>
        <v>Chvátal Jan</v>
      </c>
      <c r="Y17" s="6">
        <f t="shared" si="17"/>
        <v>2</v>
      </c>
      <c r="Z17" s="99">
        <f t="shared" si="18"/>
        <v>0</v>
      </c>
      <c r="AA17" s="100">
        <f t="shared" si="19"/>
        <v>2</v>
      </c>
      <c r="AB17" s="30">
        <f t="shared" si="20"/>
        <v>0</v>
      </c>
      <c r="AC17" s="605">
        <f t="shared" si="21"/>
        <v>2</v>
      </c>
      <c r="AE17" s="30" t="str">
        <f t="shared" si="7"/>
        <v>Chvátal Jan</v>
      </c>
      <c r="AF17" s="30">
        <f t="shared" si="8"/>
        <v>509</v>
      </c>
      <c r="AG17" s="30">
        <f t="shared" si="9"/>
        <v>187</v>
      </c>
      <c r="AH17" s="30">
        <f t="shared" si="10"/>
        <v>696</v>
      </c>
      <c r="AJ17" s="30" t="str">
        <f t="shared" si="22"/>
        <v>Chvátal Jan</v>
      </c>
      <c r="AK17" s="30">
        <f t="shared" si="23"/>
        <v>0</v>
      </c>
      <c r="AL17" s="30">
        <f t="shared" si="24"/>
        <v>1</v>
      </c>
      <c r="AM17" s="30">
        <f t="shared" si="25"/>
        <v>1</v>
      </c>
      <c r="AO17" s="30" t="str">
        <f t="shared" si="26"/>
        <v>Chvátal Jan</v>
      </c>
      <c r="AP17" s="30">
        <f t="shared" si="30"/>
        <v>2</v>
      </c>
      <c r="AQ17" s="30">
        <f t="shared" si="27"/>
        <v>2</v>
      </c>
      <c r="AR17" s="30">
        <f t="shared" si="31"/>
        <v>0</v>
      </c>
      <c r="AS17" s="88">
        <f t="shared" si="28"/>
        <v>0</v>
      </c>
      <c r="AT17" s="88">
        <f t="shared" si="29"/>
        <v>0</v>
      </c>
      <c r="AU17" s="88">
        <v>0</v>
      </c>
    </row>
    <row r="18" spans="1:47" x14ac:dyDescent="0.2">
      <c r="A18" s="78">
        <v>12</v>
      </c>
      <c r="B18" s="344" t="str">
        <f>Stat.!B4</f>
        <v>Havlík Roman</v>
      </c>
      <c r="C18" s="36">
        <f>Stat.!P4</f>
        <v>900</v>
      </c>
      <c r="D18" s="36">
        <f>Stat.!AD4</f>
        <v>0</v>
      </c>
      <c r="E18" s="36">
        <f>Stat.!AR4</f>
        <v>0</v>
      </c>
      <c r="F18" s="36">
        <f>Stat.!BF4</f>
        <v>0</v>
      </c>
      <c r="G18" s="16">
        <f>Stat.!BT4</f>
        <v>1</v>
      </c>
      <c r="H18" s="35"/>
      <c r="I18" s="16">
        <f>Stat.!P41</f>
        <v>990</v>
      </c>
      <c r="J18" s="27">
        <f>Stat.!AD41</f>
        <v>0</v>
      </c>
      <c r="K18" s="16">
        <f>Stat.!AR41</f>
        <v>0</v>
      </c>
      <c r="L18" s="27">
        <f>Stat.!BF41</f>
        <v>1</v>
      </c>
      <c r="M18" s="16">
        <f>Stat.!BT41</f>
        <v>0</v>
      </c>
      <c r="N18" s="35"/>
      <c r="O18" s="16">
        <f t="shared" si="11"/>
        <v>1890</v>
      </c>
      <c r="P18" s="27">
        <f t="shared" si="12"/>
        <v>0</v>
      </c>
      <c r="Q18" s="16">
        <f t="shared" si="13"/>
        <v>0</v>
      </c>
      <c r="R18" s="27">
        <f t="shared" si="14"/>
        <v>1</v>
      </c>
      <c r="S18" s="35">
        <f t="shared" si="15"/>
        <v>1</v>
      </c>
      <c r="T18" s="16">
        <f t="shared" si="16"/>
        <v>1</v>
      </c>
      <c r="U18" s="748">
        <f>Stat.!BU4+Stat.!BU41</f>
        <v>0</v>
      </c>
      <c r="V18" s="753" t="str">
        <f>IF(Stat.!BU17="","",Stat.!BU17)</f>
        <v/>
      </c>
      <c r="W18" s="756" t="str">
        <f>IF(Stat.!BU59="","",Stat.!BU59)</f>
        <v/>
      </c>
      <c r="X18" s="6" t="str">
        <f t="shared" si="6"/>
        <v>Havlík Roman</v>
      </c>
      <c r="Y18" s="6">
        <f t="shared" si="17"/>
        <v>1</v>
      </c>
      <c r="Z18" s="99">
        <f t="shared" si="18"/>
        <v>0</v>
      </c>
      <c r="AA18" s="100">
        <f t="shared" si="19"/>
        <v>1</v>
      </c>
      <c r="AB18" s="30">
        <f t="shared" si="20"/>
        <v>1</v>
      </c>
      <c r="AC18" s="605">
        <f t="shared" si="21"/>
        <v>0</v>
      </c>
      <c r="AE18" s="30" t="str">
        <f t="shared" si="7"/>
        <v>Havlík Roman</v>
      </c>
      <c r="AF18" s="30">
        <f t="shared" si="8"/>
        <v>990</v>
      </c>
      <c r="AG18" s="30">
        <f t="shared" si="9"/>
        <v>0</v>
      </c>
      <c r="AH18" s="30">
        <f t="shared" si="10"/>
        <v>990</v>
      </c>
      <c r="AJ18" s="30" t="str">
        <f t="shared" si="22"/>
        <v>Havlík Roman</v>
      </c>
      <c r="AK18" s="30">
        <f t="shared" si="23"/>
        <v>0</v>
      </c>
      <c r="AL18" s="30">
        <f t="shared" si="24"/>
        <v>1</v>
      </c>
      <c r="AM18" s="30">
        <f t="shared" si="25"/>
        <v>1</v>
      </c>
      <c r="AO18" s="30" t="str">
        <f t="shared" si="26"/>
        <v>Havlík Roman</v>
      </c>
      <c r="AP18" s="30">
        <f t="shared" ref="AP18:AP26" si="32">M18</f>
        <v>0</v>
      </c>
      <c r="AQ18" s="30">
        <f t="shared" si="27"/>
        <v>0</v>
      </c>
      <c r="AR18" s="30">
        <f t="shared" ref="AR18:AR24" si="33">Z18</f>
        <v>0</v>
      </c>
      <c r="AS18" s="88">
        <f t="shared" si="28"/>
        <v>1</v>
      </c>
      <c r="AT18" s="88">
        <f t="shared" si="29"/>
        <v>1</v>
      </c>
      <c r="AU18" s="88">
        <v>0</v>
      </c>
    </row>
    <row r="19" spans="1:47" x14ac:dyDescent="0.2">
      <c r="A19" s="78">
        <v>13</v>
      </c>
      <c r="B19" s="344" t="str">
        <f>Stat.!B6</f>
        <v>Bastl Vojta</v>
      </c>
      <c r="C19" s="36">
        <f>Stat.!P6</f>
        <v>355</v>
      </c>
      <c r="D19" s="36">
        <f>Stat.!AD6</f>
        <v>190</v>
      </c>
      <c r="E19" s="36">
        <f>Stat.!AR6</f>
        <v>2</v>
      </c>
      <c r="F19" s="36">
        <f>Stat.!BF6</f>
        <v>1</v>
      </c>
      <c r="G19" s="16">
        <f>Stat.!BT6</f>
        <v>1</v>
      </c>
      <c r="H19" s="35"/>
      <c r="I19" s="16">
        <f>Stat.!P43</f>
        <v>246</v>
      </c>
      <c r="J19" s="27">
        <f>Stat.!AD43</f>
        <v>8</v>
      </c>
      <c r="K19" s="16">
        <f>Stat.!AR43</f>
        <v>0</v>
      </c>
      <c r="L19" s="27">
        <f>Stat.!BF43</f>
        <v>1</v>
      </c>
      <c r="M19" s="16">
        <f>Stat.!BT43</f>
        <v>0</v>
      </c>
      <c r="N19" s="35"/>
      <c r="O19" s="16">
        <f t="shared" si="11"/>
        <v>601</v>
      </c>
      <c r="P19" s="27">
        <f t="shared" si="12"/>
        <v>198</v>
      </c>
      <c r="Q19" s="16">
        <f t="shared" si="13"/>
        <v>2</v>
      </c>
      <c r="R19" s="27">
        <f t="shared" si="14"/>
        <v>2</v>
      </c>
      <c r="S19" s="35">
        <f t="shared" si="15"/>
        <v>1</v>
      </c>
      <c r="T19" s="16">
        <f t="shared" si="16"/>
        <v>4</v>
      </c>
      <c r="U19" s="748">
        <f>Stat.!BU6+Stat.!BU43</f>
        <v>0</v>
      </c>
      <c r="V19" s="753" t="str">
        <f>IF(Stat.!BU22="","",Stat.!BU22)</f>
        <v/>
      </c>
      <c r="W19" s="756" t="str">
        <f>IF(Stat.!BU50="","",Stat.!BU50)</f>
        <v/>
      </c>
      <c r="X19" s="6" t="str">
        <f t="shared" si="6"/>
        <v>Bastl Vojta</v>
      </c>
      <c r="Y19" s="6">
        <f t="shared" si="17"/>
        <v>1</v>
      </c>
      <c r="Z19" s="99">
        <f t="shared" si="18"/>
        <v>0</v>
      </c>
      <c r="AA19" s="100">
        <f t="shared" si="19"/>
        <v>1</v>
      </c>
      <c r="AB19" s="30">
        <f t="shared" si="20"/>
        <v>1</v>
      </c>
      <c r="AC19" s="605">
        <f t="shared" si="21"/>
        <v>0</v>
      </c>
      <c r="AE19" s="30" t="str">
        <f t="shared" si="7"/>
        <v>Bastl Vojta</v>
      </c>
      <c r="AF19" s="30">
        <f t="shared" si="8"/>
        <v>246</v>
      </c>
      <c r="AG19" s="30">
        <f t="shared" si="9"/>
        <v>8</v>
      </c>
      <c r="AH19" s="30">
        <f t="shared" si="10"/>
        <v>254</v>
      </c>
      <c r="AJ19" s="30" t="str">
        <f t="shared" si="22"/>
        <v>Bastl Vojta</v>
      </c>
      <c r="AK19" s="30">
        <f t="shared" si="23"/>
        <v>0</v>
      </c>
      <c r="AL19" s="30">
        <f t="shared" si="24"/>
        <v>1</v>
      </c>
      <c r="AM19" s="30">
        <f t="shared" si="25"/>
        <v>1</v>
      </c>
      <c r="AO19" s="30" t="str">
        <f t="shared" si="26"/>
        <v>Bastl Vojta</v>
      </c>
      <c r="AP19" s="30">
        <f t="shared" si="32"/>
        <v>0</v>
      </c>
      <c r="AQ19" s="30">
        <f t="shared" si="27"/>
        <v>0</v>
      </c>
      <c r="AR19" s="30">
        <f t="shared" si="33"/>
        <v>0</v>
      </c>
      <c r="AS19" s="88">
        <f t="shared" si="28"/>
        <v>1</v>
      </c>
      <c r="AT19" s="88">
        <f t="shared" si="29"/>
        <v>1</v>
      </c>
      <c r="AU19" s="88">
        <v>0</v>
      </c>
    </row>
    <row r="20" spans="1:47" x14ac:dyDescent="0.2">
      <c r="A20" s="78">
        <v>14</v>
      </c>
      <c r="B20" s="344" t="str">
        <f>Stat.!B10</f>
        <v>Habr Stanislav</v>
      </c>
      <c r="C20" s="36">
        <f>Stat.!P10</f>
        <v>270</v>
      </c>
      <c r="D20" s="36">
        <f>Stat.!AD10</f>
        <v>37</v>
      </c>
      <c r="E20" s="36">
        <f>Stat.!AR10</f>
        <v>0</v>
      </c>
      <c r="F20" s="36">
        <f>Stat.!BF10</f>
        <v>0</v>
      </c>
      <c r="G20" s="16">
        <f>Stat.!BT10</f>
        <v>1</v>
      </c>
      <c r="H20" s="35"/>
      <c r="I20" s="16">
        <f>Stat.!P47</f>
        <v>450</v>
      </c>
      <c r="J20" s="27">
        <f>Stat.!AD47</f>
        <v>10</v>
      </c>
      <c r="K20" s="16">
        <f>Stat.!AR47</f>
        <v>0</v>
      </c>
      <c r="L20" s="27">
        <f>Stat.!BF47</f>
        <v>0</v>
      </c>
      <c r="M20" s="16">
        <f>Stat.!BT47</f>
        <v>0</v>
      </c>
      <c r="N20" s="35"/>
      <c r="O20" s="16">
        <f t="shared" si="11"/>
        <v>720</v>
      </c>
      <c r="P20" s="27">
        <f t="shared" si="12"/>
        <v>47</v>
      </c>
      <c r="Q20" s="16">
        <f t="shared" si="13"/>
        <v>0</v>
      </c>
      <c r="R20" s="27">
        <f t="shared" si="14"/>
        <v>0</v>
      </c>
      <c r="S20" s="35">
        <f t="shared" si="15"/>
        <v>1</v>
      </c>
      <c r="T20" s="16">
        <f t="shared" si="16"/>
        <v>0</v>
      </c>
      <c r="U20" s="748">
        <f>Stat.!BU10+Stat.!BU47</f>
        <v>0</v>
      </c>
      <c r="V20" s="753" t="str">
        <f>IF(Stat.!BU5="","",Stat.!BU5)</f>
        <v/>
      </c>
      <c r="W20" s="756" t="str">
        <f>IF(Stat.!BU42="","",Stat.!BU42)</f>
        <v/>
      </c>
      <c r="X20" s="6" t="str">
        <f t="shared" si="6"/>
        <v>Habr Stanislav</v>
      </c>
      <c r="Y20" s="6">
        <f t="shared" si="17"/>
        <v>1</v>
      </c>
      <c r="Z20" s="99">
        <f t="shared" si="18"/>
        <v>0</v>
      </c>
      <c r="AA20" s="100">
        <f t="shared" si="19"/>
        <v>1</v>
      </c>
      <c r="AB20" s="30">
        <f t="shared" si="20"/>
        <v>1</v>
      </c>
      <c r="AC20" s="605">
        <f t="shared" si="21"/>
        <v>0</v>
      </c>
      <c r="AE20" s="30" t="str">
        <f t="shared" si="7"/>
        <v>Habr Stanislav</v>
      </c>
      <c r="AF20" s="30">
        <f t="shared" si="8"/>
        <v>450</v>
      </c>
      <c r="AG20" s="30">
        <f t="shared" si="9"/>
        <v>10</v>
      </c>
      <c r="AH20" s="30">
        <f t="shared" si="10"/>
        <v>460</v>
      </c>
      <c r="AJ20" s="30" t="str">
        <f t="shared" si="22"/>
        <v>Habr Stanislav</v>
      </c>
      <c r="AK20" s="30">
        <f t="shared" si="23"/>
        <v>0</v>
      </c>
      <c r="AL20" s="30">
        <f t="shared" si="24"/>
        <v>0</v>
      </c>
      <c r="AM20" s="30">
        <f t="shared" si="25"/>
        <v>0</v>
      </c>
      <c r="AO20" s="30" t="str">
        <f t="shared" si="26"/>
        <v>Habr Stanislav</v>
      </c>
      <c r="AP20" s="30">
        <f t="shared" si="32"/>
        <v>0</v>
      </c>
      <c r="AQ20" s="30">
        <f t="shared" si="27"/>
        <v>0</v>
      </c>
      <c r="AR20" s="30">
        <f t="shared" si="33"/>
        <v>0</v>
      </c>
      <c r="AS20" s="88">
        <f t="shared" si="28"/>
        <v>1</v>
      </c>
      <c r="AT20" s="88">
        <f t="shared" si="29"/>
        <v>1</v>
      </c>
      <c r="AU20" s="88">
        <v>0</v>
      </c>
    </row>
    <row r="21" spans="1:47" x14ac:dyDescent="0.2">
      <c r="A21" s="78">
        <v>15</v>
      </c>
      <c r="B21" s="344" t="str">
        <f>Stat.!B8</f>
        <v>Chvátal Tomáš</v>
      </c>
      <c r="C21" s="36">
        <f>Stat.!P8</f>
        <v>241</v>
      </c>
      <c r="D21" s="36">
        <f>Stat.!AD8</f>
        <v>81</v>
      </c>
      <c r="E21" s="36">
        <f>Stat.!AR8</f>
        <v>0</v>
      </c>
      <c r="F21" s="36">
        <f>Stat.!BF8</f>
        <v>0</v>
      </c>
      <c r="G21" s="16">
        <f>Stat.!BT8</f>
        <v>0</v>
      </c>
      <c r="H21" s="35"/>
      <c r="I21" s="16">
        <f>Stat.!P45</f>
        <v>990</v>
      </c>
      <c r="J21" s="27">
        <f>Stat.!AD45</f>
        <v>0</v>
      </c>
      <c r="K21" s="16">
        <f>Stat.!AR45</f>
        <v>3</v>
      </c>
      <c r="L21" s="27">
        <f>Stat.!BF45</f>
        <v>3</v>
      </c>
      <c r="M21" s="16">
        <f>Stat.!BT45</f>
        <v>1</v>
      </c>
      <c r="N21" s="35"/>
      <c r="O21" s="16">
        <f t="shared" si="11"/>
        <v>1231</v>
      </c>
      <c r="P21" s="27">
        <f t="shared" si="12"/>
        <v>81</v>
      </c>
      <c r="Q21" s="16">
        <f t="shared" si="13"/>
        <v>3</v>
      </c>
      <c r="R21" s="27">
        <f t="shared" si="14"/>
        <v>3</v>
      </c>
      <c r="S21" s="35">
        <f t="shared" si="15"/>
        <v>1</v>
      </c>
      <c r="T21" s="16">
        <f t="shared" si="16"/>
        <v>6</v>
      </c>
      <c r="U21" s="748">
        <f>Stat.!BU8+Stat.!BU45</f>
        <v>0</v>
      </c>
      <c r="V21" s="753" t="str">
        <f>IF(Stat.!BU12="","",Stat.!BU12)</f>
        <v/>
      </c>
      <c r="W21" s="756" t="str">
        <f>IF(Stat.!BU44="","",Stat.!BU44)</f>
        <v/>
      </c>
      <c r="X21" s="6" t="str">
        <f t="shared" si="6"/>
        <v>Chvátal Tomáš</v>
      </c>
      <c r="Y21" s="6">
        <f t="shared" si="17"/>
        <v>1</v>
      </c>
      <c r="Z21" s="99">
        <f t="shared" si="18"/>
        <v>0</v>
      </c>
      <c r="AA21" s="100">
        <f t="shared" si="19"/>
        <v>1</v>
      </c>
      <c r="AB21" s="30">
        <f t="shared" si="20"/>
        <v>0</v>
      </c>
      <c r="AC21" s="605">
        <f t="shared" si="21"/>
        <v>1</v>
      </c>
      <c r="AE21" s="30" t="str">
        <f t="shared" si="7"/>
        <v>Chvátal Tomáš</v>
      </c>
      <c r="AF21" s="30">
        <f t="shared" si="8"/>
        <v>990</v>
      </c>
      <c r="AG21" s="30">
        <f t="shared" si="9"/>
        <v>0</v>
      </c>
      <c r="AH21" s="30">
        <f t="shared" si="10"/>
        <v>990</v>
      </c>
      <c r="AJ21" s="30" t="str">
        <f t="shared" si="22"/>
        <v>Chvátal Tomáš</v>
      </c>
      <c r="AK21" s="30">
        <f t="shared" si="23"/>
        <v>3</v>
      </c>
      <c r="AL21" s="30">
        <f t="shared" si="24"/>
        <v>3</v>
      </c>
      <c r="AM21" s="30">
        <f t="shared" si="25"/>
        <v>6</v>
      </c>
      <c r="AO21" s="30" t="str">
        <f t="shared" si="26"/>
        <v>Chvátal Tomáš</v>
      </c>
      <c r="AP21" s="30">
        <f t="shared" si="32"/>
        <v>1</v>
      </c>
      <c r="AQ21" s="30">
        <f t="shared" si="27"/>
        <v>1</v>
      </c>
      <c r="AR21" s="30">
        <f t="shared" si="33"/>
        <v>0</v>
      </c>
      <c r="AS21" s="88">
        <f t="shared" si="28"/>
        <v>0</v>
      </c>
      <c r="AT21" s="88">
        <f t="shared" si="29"/>
        <v>0</v>
      </c>
      <c r="AU21" s="88">
        <v>0</v>
      </c>
    </row>
    <row r="22" spans="1:47" x14ac:dyDescent="0.2">
      <c r="A22" s="78">
        <v>16</v>
      </c>
      <c r="B22" s="344" t="str">
        <f>Stat.!B19</f>
        <v>Novák Vojta</v>
      </c>
      <c r="C22" s="36">
        <f>Stat.!P19</f>
        <v>929</v>
      </c>
      <c r="D22" s="36">
        <f>Stat.!AD19</f>
        <v>26</v>
      </c>
      <c r="E22" s="36">
        <f>Stat.!AR19</f>
        <v>1</v>
      </c>
      <c r="F22" s="36">
        <f>Stat.!BF19</f>
        <v>0</v>
      </c>
      <c r="G22" s="16">
        <f>Stat.!BT19</f>
        <v>0</v>
      </c>
      <c r="H22" s="35"/>
      <c r="I22" s="16">
        <f>Stat.!P56</f>
        <v>900</v>
      </c>
      <c r="J22" s="27">
        <f>Stat.!AD56</f>
        <v>0</v>
      </c>
      <c r="K22" s="16">
        <f>Stat.!AR56</f>
        <v>0</v>
      </c>
      <c r="L22" s="27">
        <f>Stat.!BF56</f>
        <v>0</v>
      </c>
      <c r="M22" s="16">
        <f>Stat.!BT56</f>
        <v>1</v>
      </c>
      <c r="N22" s="35"/>
      <c r="O22" s="16">
        <f t="shared" si="11"/>
        <v>1829</v>
      </c>
      <c r="P22" s="27">
        <f t="shared" si="12"/>
        <v>26</v>
      </c>
      <c r="Q22" s="16">
        <f t="shared" si="13"/>
        <v>1</v>
      </c>
      <c r="R22" s="27">
        <f t="shared" si="14"/>
        <v>0</v>
      </c>
      <c r="S22" s="35">
        <f t="shared" si="15"/>
        <v>1</v>
      </c>
      <c r="T22" s="16">
        <f t="shared" si="16"/>
        <v>1</v>
      </c>
      <c r="U22" s="748">
        <f>Stat.!BU19+Stat.!BU56</f>
        <v>0</v>
      </c>
      <c r="V22" s="753" t="str">
        <f>IF(Stat.!BU7="","",Stat.!BU7)</f>
        <v/>
      </c>
      <c r="W22" s="756" t="str">
        <f>IF(Stat.!BU45="","",Stat.!BU45)</f>
        <v/>
      </c>
      <c r="X22" s="6" t="str">
        <f t="shared" si="6"/>
        <v>Novák Vojta</v>
      </c>
      <c r="Y22" s="6">
        <f t="shared" si="17"/>
        <v>1</v>
      </c>
      <c r="Z22" s="99">
        <f t="shared" si="18"/>
        <v>0</v>
      </c>
      <c r="AA22" s="100">
        <f t="shared" si="19"/>
        <v>1</v>
      </c>
      <c r="AB22" s="30">
        <f t="shared" si="20"/>
        <v>0</v>
      </c>
      <c r="AC22" s="605">
        <f t="shared" si="21"/>
        <v>1</v>
      </c>
      <c r="AE22" s="30" t="str">
        <f t="shared" si="7"/>
        <v>Novák Vojta</v>
      </c>
      <c r="AF22" s="30">
        <f t="shared" si="8"/>
        <v>900</v>
      </c>
      <c r="AG22" s="30">
        <f t="shared" si="9"/>
        <v>0</v>
      </c>
      <c r="AH22" s="30">
        <f t="shared" si="10"/>
        <v>900</v>
      </c>
      <c r="AJ22" s="30" t="str">
        <f t="shared" si="22"/>
        <v>Novák Vojta</v>
      </c>
      <c r="AK22" s="30">
        <f t="shared" si="23"/>
        <v>0</v>
      </c>
      <c r="AL22" s="30">
        <f t="shared" si="24"/>
        <v>0</v>
      </c>
      <c r="AM22" s="30">
        <f t="shared" si="25"/>
        <v>0</v>
      </c>
      <c r="AO22" s="30" t="str">
        <f t="shared" si="26"/>
        <v>Novák Vojta</v>
      </c>
      <c r="AP22" s="30">
        <f t="shared" si="32"/>
        <v>1</v>
      </c>
      <c r="AQ22" s="30">
        <f t="shared" si="27"/>
        <v>1</v>
      </c>
      <c r="AR22" s="30">
        <f t="shared" si="33"/>
        <v>0</v>
      </c>
      <c r="AS22" s="88">
        <f t="shared" si="28"/>
        <v>0</v>
      </c>
      <c r="AT22" s="88">
        <f t="shared" si="29"/>
        <v>0</v>
      </c>
      <c r="AU22" s="88">
        <v>0</v>
      </c>
    </row>
    <row r="23" spans="1:47" x14ac:dyDescent="0.2">
      <c r="A23" s="78">
        <v>17</v>
      </c>
      <c r="B23" s="344" t="str">
        <f>Stat.!B5</f>
        <v>Bastl Pavel</v>
      </c>
      <c r="C23" s="36">
        <f>Stat.!P5</f>
        <v>846</v>
      </c>
      <c r="D23" s="36">
        <f>Stat.!AD5</f>
        <v>19</v>
      </c>
      <c r="E23" s="36">
        <f>Stat.!AR5</f>
        <v>5</v>
      </c>
      <c r="F23" s="36">
        <f>Stat.!BF5</f>
        <v>1</v>
      </c>
      <c r="G23" s="16">
        <f>Stat.!BT5</f>
        <v>0</v>
      </c>
      <c r="H23" s="35"/>
      <c r="I23" s="16">
        <f>Stat.!P42</f>
        <v>1117</v>
      </c>
      <c r="J23" s="27">
        <f>Stat.!AD42</f>
        <v>0</v>
      </c>
      <c r="K23" s="16">
        <f>Stat.!AR42</f>
        <v>0</v>
      </c>
      <c r="L23" s="27">
        <f>Stat.!BF42</f>
        <v>2</v>
      </c>
      <c r="M23" s="16">
        <f>Stat.!BT42</f>
        <v>1</v>
      </c>
      <c r="N23" s="35"/>
      <c r="O23" s="16">
        <f t="shared" si="11"/>
        <v>1963</v>
      </c>
      <c r="P23" s="27">
        <f t="shared" si="12"/>
        <v>19</v>
      </c>
      <c r="Q23" s="16">
        <f t="shared" si="13"/>
        <v>5</v>
      </c>
      <c r="R23" s="27">
        <f t="shared" si="14"/>
        <v>3</v>
      </c>
      <c r="S23" s="35">
        <f t="shared" si="15"/>
        <v>1</v>
      </c>
      <c r="T23" s="16">
        <f t="shared" si="16"/>
        <v>8</v>
      </c>
      <c r="U23" s="748">
        <f>Stat.!BU5+Stat.!BU42</f>
        <v>0</v>
      </c>
      <c r="V23" s="753" t="str">
        <f>IF(Stat.!BU27="","",Stat.!BU27)</f>
        <v/>
      </c>
      <c r="W23" s="756" t="str">
        <f>IF(Stat.!BU64="","",Stat.!BU64)</f>
        <v/>
      </c>
      <c r="X23" s="6" t="str">
        <f t="shared" si="6"/>
        <v>Bastl Pavel</v>
      </c>
      <c r="Y23" s="6">
        <f t="shared" si="17"/>
        <v>1</v>
      </c>
      <c r="Z23" s="99">
        <f t="shared" si="18"/>
        <v>0</v>
      </c>
      <c r="AA23" s="100">
        <f t="shared" si="19"/>
        <v>1</v>
      </c>
      <c r="AB23" s="30">
        <f t="shared" si="20"/>
        <v>0</v>
      </c>
      <c r="AC23" s="605">
        <f t="shared" si="21"/>
        <v>1</v>
      </c>
      <c r="AE23" s="30" t="str">
        <f t="shared" si="7"/>
        <v>Bastl Pavel</v>
      </c>
      <c r="AF23" s="30">
        <f t="shared" si="8"/>
        <v>1117</v>
      </c>
      <c r="AG23" s="30">
        <f t="shared" si="9"/>
        <v>0</v>
      </c>
      <c r="AH23" s="30">
        <f t="shared" si="10"/>
        <v>1117</v>
      </c>
      <c r="AJ23" s="30" t="str">
        <f t="shared" si="22"/>
        <v>Bastl Pavel</v>
      </c>
      <c r="AK23" s="30">
        <f t="shared" si="23"/>
        <v>0</v>
      </c>
      <c r="AL23" s="30">
        <f t="shared" si="24"/>
        <v>2</v>
      </c>
      <c r="AM23" s="30">
        <f t="shared" si="25"/>
        <v>2</v>
      </c>
      <c r="AO23" s="30" t="str">
        <f t="shared" si="26"/>
        <v>Bastl Pavel</v>
      </c>
      <c r="AP23" s="30">
        <f t="shared" si="32"/>
        <v>1</v>
      </c>
      <c r="AQ23" s="30">
        <f t="shared" si="27"/>
        <v>1</v>
      </c>
      <c r="AR23" s="30">
        <f t="shared" si="33"/>
        <v>0</v>
      </c>
      <c r="AS23" s="88">
        <f t="shared" si="28"/>
        <v>0</v>
      </c>
      <c r="AT23" s="88">
        <f t="shared" si="29"/>
        <v>0</v>
      </c>
      <c r="AU23" s="88">
        <v>0</v>
      </c>
    </row>
    <row r="24" spans="1:47" x14ac:dyDescent="0.2">
      <c r="A24" s="78">
        <v>18</v>
      </c>
      <c r="B24" s="344" t="str">
        <f>Stat.!B15</f>
        <v>Kelbler Marek</v>
      </c>
      <c r="C24" s="36">
        <f>Stat.!P15</f>
        <v>0</v>
      </c>
      <c r="D24" s="36">
        <f>Stat.!AD15</f>
        <v>0</v>
      </c>
      <c r="E24" s="36">
        <f>Stat.!AR15</f>
        <v>0</v>
      </c>
      <c r="F24" s="36">
        <f>Stat.!BF15</f>
        <v>0</v>
      </c>
      <c r="G24" s="16">
        <f>Stat.!BT15</f>
        <v>0</v>
      </c>
      <c r="H24" s="35"/>
      <c r="I24" s="16">
        <f>Stat.!P52</f>
        <v>0</v>
      </c>
      <c r="J24" s="27">
        <f>Stat.!AD52</f>
        <v>0</v>
      </c>
      <c r="K24" s="16">
        <f>Stat.!AR52</f>
        <v>0</v>
      </c>
      <c r="L24" s="27">
        <f>Stat.!BF52</f>
        <v>0</v>
      </c>
      <c r="M24" s="16">
        <f>Stat.!BT52</f>
        <v>0</v>
      </c>
      <c r="N24" s="35"/>
      <c r="O24" s="16">
        <f t="shared" ref="O24:O30" si="34">C24+I24</f>
        <v>0</v>
      </c>
      <c r="P24" s="27">
        <f t="shared" ref="P24:P30" si="35">D24+J24</f>
        <v>0</v>
      </c>
      <c r="Q24" s="16">
        <f t="shared" ref="Q24:Q30" si="36">E24+K24</f>
        <v>0</v>
      </c>
      <c r="R24" s="27">
        <f t="shared" ref="R24:R30" si="37">F24+L24</f>
        <v>0</v>
      </c>
      <c r="S24" s="35">
        <f t="shared" ref="S24:S30" si="38">G24+M24</f>
        <v>0</v>
      </c>
      <c r="T24" s="16">
        <f t="shared" ref="T24:T30" si="39">Q24+R24</f>
        <v>0</v>
      </c>
      <c r="U24" s="748">
        <f>Stat.!BU15+Stat.!BU52</f>
        <v>0</v>
      </c>
      <c r="V24" s="753" t="str">
        <f>IF(Stat.!BU8="","",Stat.!BU8)</f>
        <v/>
      </c>
      <c r="W24" s="756" t="str">
        <f>IF(Stat.!BU49="","",Stat.!BU49)</f>
        <v/>
      </c>
      <c r="X24" s="6" t="str">
        <f t="shared" si="6"/>
        <v>Kelbler Marek</v>
      </c>
      <c r="Y24" s="6">
        <f t="shared" si="17"/>
        <v>0</v>
      </c>
      <c r="Z24" s="99">
        <f t="shared" si="18"/>
        <v>0</v>
      </c>
      <c r="AA24" s="100">
        <f t="shared" si="19"/>
        <v>0</v>
      </c>
      <c r="AB24" s="30">
        <f t="shared" si="20"/>
        <v>0</v>
      </c>
      <c r="AC24" s="605">
        <f t="shared" si="21"/>
        <v>0</v>
      </c>
      <c r="AE24" s="30" t="str">
        <f t="shared" si="7"/>
        <v>Kelbler Marek</v>
      </c>
      <c r="AF24" s="30">
        <f t="shared" si="8"/>
        <v>0</v>
      </c>
      <c r="AG24" s="30">
        <f t="shared" si="9"/>
        <v>0</v>
      </c>
      <c r="AH24" s="30">
        <f t="shared" si="10"/>
        <v>0</v>
      </c>
      <c r="AJ24" s="30" t="str">
        <f t="shared" si="22"/>
        <v>Kelbler Marek</v>
      </c>
      <c r="AK24" s="30">
        <f t="shared" si="23"/>
        <v>0</v>
      </c>
      <c r="AL24" s="30">
        <f t="shared" si="24"/>
        <v>0</v>
      </c>
      <c r="AM24" s="30">
        <f t="shared" si="25"/>
        <v>0</v>
      </c>
      <c r="AO24" s="30" t="str">
        <f t="shared" si="26"/>
        <v>Kelbler Marek</v>
      </c>
      <c r="AP24" s="30">
        <f t="shared" si="32"/>
        <v>0</v>
      </c>
      <c r="AQ24" s="30">
        <f t="shared" si="27"/>
        <v>0</v>
      </c>
      <c r="AR24" s="30">
        <f t="shared" si="33"/>
        <v>0</v>
      </c>
      <c r="AS24" s="88">
        <f t="shared" si="28"/>
        <v>0</v>
      </c>
      <c r="AT24" s="88">
        <f t="shared" si="29"/>
        <v>0</v>
      </c>
      <c r="AU24" s="88">
        <v>0</v>
      </c>
    </row>
    <row r="25" spans="1:47" x14ac:dyDescent="0.2">
      <c r="A25" s="78">
        <v>19</v>
      </c>
      <c r="B25" s="344" t="str">
        <f>Stat.!B7</f>
        <v>Chvátal Patrik</v>
      </c>
      <c r="C25" s="36">
        <f>Stat.!P7</f>
        <v>285</v>
      </c>
      <c r="D25" s="36">
        <f>Stat.!AD7</f>
        <v>69</v>
      </c>
      <c r="E25" s="36">
        <f>Stat.!AR7</f>
        <v>1</v>
      </c>
      <c r="F25" s="36">
        <f>Stat.!BF7</f>
        <v>1</v>
      </c>
      <c r="G25" s="16">
        <f>Stat.!BT7</f>
        <v>0</v>
      </c>
      <c r="H25" s="35"/>
      <c r="I25" s="16">
        <f>Stat.!P44</f>
        <v>0</v>
      </c>
      <c r="J25" s="27">
        <f>Stat.!AD44</f>
        <v>0</v>
      </c>
      <c r="K25" s="16">
        <f>Stat.!AR44</f>
        <v>0</v>
      </c>
      <c r="L25" s="27">
        <f>Stat.!BF44</f>
        <v>0</v>
      </c>
      <c r="M25" s="16">
        <f>Stat.!BT44</f>
        <v>0</v>
      </c>
      <c r="N25" s="35"/>
      <c r="O25" s="16">
        <f t="shared" si="34"/>
        <v>285</v>
      </c>
      <c r="P25" s="27">
        <f t="shared" si="35"/>
        <v>69</v>
      </c>
      <c r="Q25" s="16">
        <f t="shared" si="36"/>
        <v>1</v>
      </c>
      <c r="R25" s="27">
        <f t="shared" si="37"/>
        <v>1</v>
      </c>
      <c r="S25" s="35">
        <f t="shared" si="38"/>
        <v>0</v>
      </c>
      <c r="T25" s="16">
        <f t="shared" si="39"/>
        <v>2</v>
      </c>
      <c r="U25" s="748">
        <f>Stat.!BU7+Stat.!BU44</f>
        <v>0</v>
      </c>
      <c r="V25" s="753" t="str">
        <f>IF(Stat.!BU14="","",Stat.!BU14)</f>
        <v/>
      </c>
      <c r="W25" s="756" t="str">
        <f>IF(Stat.!BU51="","",Stat.!BU51)</f>
        <v/>
      </c>
      <c r="X25" s="6" t="str">
        <f t="shared" si="6"/>
        <v>Chvátal Patrik</v>
      </c>
      <c r="Y25" s="6">
        <f t="shared" si="17"/>
        <v>0</v>
      </c>
      <c r="Z25" s="99">
        <f t="shared" si="18"/>
        <v>0</v>
      </c>
      <c r="AA25" s="100">
        <f t="shared" si="19"/>
        <v>0</v>
      </c>
      <c r="AB25" s="30">
        <f t="shared" si="20"/>
        <v>0</v>
      </c>
      <c r="AC25" s="605">
        <f t="shared" si="21"/>
        <v>0</v>
      </c>
      <c r="AE25" s="30" t="str">
        <f t="shared" si="7"/>
        <v>Chvátal Patrik</v>
      </c>
      <c r="AF25" s="30">
        <f t="shared" si="8"/>
        <v>0</v>
      </c>
      <c r="AG25" s="30">
        <f t="shared" si="9"/>
        <v>0</v>
      </c>
      <c r="AH25" s="30">
        <f t="shared" si="10"/>
        <v>0</v>
      </c>
      <c r="AJ25" s="30" t="str">
        <f t="shared" si="22"/>
        <v>Chvátal Patrik</v>
      </c>
      <c r="AK25" s="30">
        <f t="shared" si="23"/>
        <v>0</v>
      </c>
      <c r="AL25" s="30">
        <f t="shared" si="24"/>
        <v>0</v>
      </c>
      <c r="AM25" s="30">
        <f t="shared" si="25"/>
        <v>0</v>
      </c>
      <c r="AO25" s="30" t="str">
        <f t="shared" si="26"/>
        <v>Chvátal Patrik</v>
      </c>
      <c r="AP25" s="30">
        <f t="shared" si="32"/>
        <v>0</v>
      </c>
      <c r="AQ25" s="30">
        <f>AP25-AR25</f>
        <v>0</v>
      </c>
      <c r="AR25" s="30">
        <f>Z25</f>
        <v>0</v>
      </c>
      <c r="AS25" s="88">
        <f t="shared" si="28"/>
        <v>0</v>
      </c>
      <c r="AT25" s="88">
        <f t="shared" si="29"/>
        <v>0</v>
      </c>
      <c r="AU25" s="88">
        <v>0</v>
      </c>
    </row>
    <row r="26" spans="1:47" x14ac:dyDescent="0.2">
      <c r="A26" s="78">
        <v>20</v>
      </c>
      <c r="B26" s="344" t="str">
        <f>Stat.!B12</f>
        <v>Havlík Martin</v>
      </c>
      <c r="C26" s="36">
        <f>Stat.!P12</f>
        <v>90</v>
      </c>
      <c r="D26" s="36">
        <f>Stat.!AD12</f>
        <v>2</v>
      </c>
      <c r="E26" s="36">
        <f>Stat.!AR12</f>
        <v>0</v>
      </c>
      <c r="F26" s="36">
        <f>Stat.!BF12</f>
        <v>0</v>
      </c>
      <c r="G26" s="16">
        <f>Stat.!BT12</f>
        <v>0</v>
      </c>
      <c r="H26" s="35"/>
      <c r="I26" s="16">
        <f>Stat.!P49</f>
        <v>133</v>
      </c>
      <c r="J26" s="27">
        <f>Stat.!AD49</f>
        <v>27</v>
      </c>
      <c r="K26" s="16">
        <f>Stat.!AR49</f>
        <v>0</v>
      </c>
      <c r="L26" s="27">
        <f>Stat.!BF49</f>
        <v>0</v>
      </c>
      <c r="M26" s="16">
        <f>Stat.!BT49</f>
        <v>0</v>
      </c>
      <c r="N26" s="34"/>
      <c r="O26" s="16">
        <f t="shared" si="34"/>
        <v>223</v>
      </c>
      <c r="P26" s="27">
        <f t="shared" si="35"/>
        <v>29</v>
      </c>
      <c r="Q26" s="16">
        <f t="shared" si="36"/>
        <v>0</v>
      </c>
      <c r="R26" s="27">
        <f t="shared" si="37"/>
        <v>0</v>
      </c>
      <c r="S26" s="35">
        <f t="shared" si="38"/>
        <v>0</v>
      </c>
      <c r="T26" s="16">
        <f t="shared" si="39"/>
        <v>0</v>
      </c>
      <c r="U26" s="748">
        <f>Stat.!BU12+Stat.!BU49</f>
        <v>0</v>
      </c>
      <c r="V26" s="753" t="str">
        <f>IF(Stat.!BU15="","",Stat.!BU15)</f>
        <v/>
      </c>
      <c r="W26" s="756" t="str">
        <f>IF(Stat.!BU52="","",Stat.!BU52)</f>
        <v/>
      </c>
      <c r="X26" s="6" t="str">
        <f t="shared" si="6"/>
        <v>Havlík Martin</v>
      </c>
      <c r="Y26" s="6">
        <f t="shared" si="17"/>
        <v>0</v>
      </c>
      <c r="Z26" s="99">
        <f t="shared" si="18"/>
        <v>0</v>
      </c>
      <c r="AA26" s="100">
        <f t="shared" si="19"/>
        <v>0</v>
      </c>
      <c r="AB26" s="30">
        <f t="shared" si="20"/>
        <v>0</v>
      </c>
      <c r="AC26" s="605">
        <f t="shared" si="21"/>
        <v>0</v>
      </c>
      <c r="AE26" s="30" t="str">
        <f t="shared" si="7"/>
        <v>Havlík Martin</v>
      </c>
      <c r="AF26" s="30">
        <f t="shared" si="8"/>
        <v>133</v>
      </c>
      <c r="AG26" s="30">
        <f t="shared" si="9"/>
        <v>27</v>
      </c>
      <c r="AH26" s="30">
        <f t="shared" si="10"/>
        <v>160</v>
      </c>
      <c r="AJ26" s="30" t="str">
        <f t="shared" si="22"/>
        <v>Havlík Martin</v>
      </c>
      <c r="AK26" s="30">
        <f t="shared" si="23"/>
        <v>0</v>
      </c>
      <c r="AL26" s="30">
        <f t="shared" si="24"/>
        <v>0</v>
      </c>
      <c r="AM26" s="30">
        <f t="shared" si="25"/>
        <v>0</v>
      </c>
      <c r="AO26" s="30" t="str">
        <f t="shared" si="26"/>
        <v>Havlík Martin</v>
      </c>
      <c r="AP26" s="30">
        <f t="shared" si="32"/>
        <v>0</v>
      </c>
      <c r="AQ26" s="30">
        <f>AP26-AR26</f>
        <v>0</v>
      </c>
      <c r="AR26" s="30">
        <f>Z26</f>
        <v>0</v>
      </c>
      <c r="AS26" s="88">
        <f t="shared" si="28"/>
        <v>0</v>
      </c>
      <c r="AT26" s="88">
        <f t="shared" si="29"/>
        <v>0</v>
      </c>
      <c r="AU26" s="88">
        <v>0</v>
      </c>
    </row>
    <row r="27" spans="1:47" x14ac:dyDescent="0.2">
      <c r="A27" s="78">
        <v>21</v>
      </c>
      <c r="B27" s="344" t="str">
        <f>Stat.!B14</f>
        <v>Jindra Damián</v>
      </c>
      <c r="C27" s="36">
        <f>Stat.!P14</f>
        <v>129</v>
      </c>
      <c r="D27" s="36">
        <f>Stat.!AD14</f>
        <v>45</v>
      </c>
      <c r="E27" s="36">
        <f>Stat.!AR14</f>
        <v>0</v>
      </c>
      <c r="F27" s="36">
        <f>Stat.!BF14</f>
        <v>0</v>
      </c>
      <c r="G27" s="16">
        <f>Stat.!BT14</f>
        <v>0</v>
      </c>
      <c r="H27" s="35"/>
      <c r="I27" s="16">
        <f>Stat.!P51</f>
        <v>0</v>
      </c>
      <c r="J27" s="27">
        <f>Stat.!AD51</f>
        <v>45</v>
      </c>
      <c r="K27" s="16">
        <f>Stat.!AR51</f>
        <v>0</v>
      </c>
      <c r="L27" s="27">
        <f>Stat.!BF51</f>
        <v>1</v>
      </c>
      <c r="M27" s="16">
        <f>Stat.!BT51</f>
        <v>0</v>
      </c>
      <c r="N27" s="35"/>
      <c r="O27" s="16">
        <f t="shared" si="34"/>
        <v>129</v>
      </c>
      <c r="P27" s="27">
        <f t="shared" si="35"/>
        <v>90</v>
      </c>
      <c r="Q27" s="16">
        <f t="shared" si="36"/>
        <v>0</v>
      </c>
      <c r="R27" s="27">
        <f t="shared" si="37"/>
        <v>1</v>
      </c>
      <c r="S27" s="35">
        <f t="shared" si="38"/>
        <v>0</v>
      </c>
      <c r="T27" s="16">
        <f t="shared" si="39"/>
        <v>1</v>
      </c>
      <c r="U27" s="748">
        <f>Stat.!BU14+Stat.!BU51</f>
        <v>0</v>
      </c>
      <c r="V27" s="753" t="str">
        <f>IF(Stat.!BU19="","",Stat.!BU19)</f>
        <v/>
      </c>
      <c r="W27" s="756" t="str">
        <f>IF(Stat.!BU56="","",Stat.!BU56)</f>
        <v/>
      </c>
      <c r="X27" s="6" t="str">
        <f t="shared" si="6"/>
        <v>Jindra Damián</v>
      </c>
      <c r="Y27" s="6">
        <f t="shared" si="17"/>
        <v>0</v>
      </c>
      <c r="Z27" s="99">
        <f t="shared" si="18"/>
        <v>0</v>
      </c>
      <c r="AA27" s="100">
        <f t="shared" si="19"/>
        <v>0</v>
      </c>
      <c r="AB27" s="30">
        <f t="shared" si="20"/>
        <v>0</v>
      </c>
      <c r="AC27" s="605">
        <f t="shared" si="21"/>
        <v>0</v>
      </c>
      <c r="AE27" s="30" t="str">
        <f t="shared" si="7"/>
        <v>Jindra Damián</v>
      </c>
      <c r="AF27" s="30">
        <f t="shared" si="8"/>
        <v>0</v>
      </c>
      <c r="AG27" s="30">
        <f t="shared" si="9"/>
        <v>45</v>
      </c>
      <c r="AH27" s="30">
        <f t="shared" si="10"/>
        <v>45</v>
      </c>
      <c r="AJ27" s="30" t="str">
        <f t="shared" si="22"/>
        <v>Jindra Damián</v>
      </c>
      <c r="AK27" s="30">
        <f t="shared" si="23"/>
        <v>0</v>
      </c>
      <c r="AL27" s="30">
        <f t="shared" si="24"/>
        <v>1</v>
      </c>
      <c r="AM27" s="30">
        <f t="shared" si="25"/>
        <v>1</v>
      </c>
      <c r="AO27" s="30" t="str">
        <f t="shared" si="26"/>
        <v>Jindra Damián</v>
      </c>
      <c r="AP27" s="30">
        <f t="shared" ref="AP27:AP34" si="40">M27</f>
        <v>0</v>
      </c>
      <c r="AQ27" s="30">
        <f t="shared" ref="AQ27:AQ34" si="41">AP27-AR27</f>
        <v>0</v>
      </c>
      <c r="AR27" s="30">
        <f t="shared" ref="AR27:AR34" si="42">Z27</f>
        <v>0</v>
      </c>
      <c r="AS27" s="88">
        <f t="shared" si="28"/>
        <v>0</v>
      </c>
      <c r="AT27" s="88">
        <f t="shared" si="29"/>
        <v>0</v>
      </c>
      <c r="AU27" s="88">
        <v>0</v>
      </c>
    </row>
    <row r="28" spans="1:47" x14ac:dyDescent="0.2">
      <c r="A28" s="78">
        <v>22</v>
      </c>
      <c r="B28" s="344" t="str">
        <f>Stat.!B24</f>
        <v>Jahoda Martin</v>
      </c>
      <c r="C28" s="36">
        <f>Stat.!P24</f>
        <v>0</v>
      </c>
      <c r="D28" s="36">
        <f>Stat.!AD24</f>
        <v>0</v>
      </c>
      <c r="E28" s="36">
        <f>Stat.!AR24</f>
        <v>0</v>
      </c>
      <c r="F28" s="36">
        <f>Stat.!BF24</f>
        <v>0</v>
      </c>
      <c r="G28" s="16">
        <f>Stat.!BT24</f>
        <v>0</v>
      </c>
      <c r="H28" s="35"/>
      <c r="I28" s="16">
        <f>Stat.!P61</f>
        <v>0</v>
      </c>
      <c r="J28" s="27">
        <f>Stat.!AD61</f>
        <v>0</v>
      </c>
      <c r="K28" s="16">
        <f>Stat.!AR61</f>
        <v>0</v>
      </c>
      <c r="L28" s="27">
        <f>Stat.!BF61</f>
        <v>0</v>
      </c>
      <c r="M28" s="16">
        <f>Stat.!BT61</f>
        <v>0</v>
      </c>
      <c r="N28" s="35"/>
      <c r="O28" s="16">
        <f t="shared" si="34"/>
        <v>0</v>
      </c>
      <c r="P28" s="27">
        <f t="shared" si="35"/>
        <v>0</v>
      </c>
      <c r="Q28" s="16">
        <f t="shared" si="36"/>
        <v>0</v>
      </c>
      <c r="R28" s="27">
        <f t="shared" si="37"/>
        <v>0</v>
      </c>
      <c r="S28" s="35">
        <f t="shared" si="38"/>
        <v>0</v>
      </c>
      <c r="T28" s="16">
        <f t="shared" si="39"/>
        <v>0</v>
      </c>
      <c r="U28" s="748">
        <f>Stat.!BU24+Stat.!BU61</f>
        <v>0</v>
      </c>
      <c r="V28" s="753" t="str">
        <f>IF(Stat.!BU24="","",Stat.!BU24)</f>
        <v/>
      </c>
      <c r="W28" s="756" t="str">
        <f>IF(Stat.!BU61="","",Stat.!BU61)</f>
        <v/>
      </c>
      <c r="X28" s="6" t="str">
        <f t="shared" si="6"/>
        <v>Jahoda Martin</v>
      </c>
      <c r="Y28" s="6">
        <f t="shared" si="17"/>
        <v>0</v>
      </c>
      <c r="Z28" s="99">
        <f t="shared" si="18"/>
        <v>0</v>
      </c>
      <c r="AA28" s="100">
        <f t="shared" si="19"/>
        <v>0</v>
      </c>
      <c r="AB28" s="30">
        <f t="shared" si="20"/>
        <v>0</v>
      </c>
      <c r="AC28" s="605">
        <f t="shared" si="21"/>
        <v>0</v>
      </c>
      <c r="AE28" s="30" t="str">
        <f t="shared" si="7"/>
        <v>Jahoda Martin</v>
      </c>
      <c r="AF28" s="30">
        <f t="shared" si="8"/>
        <v>0</v>
      </c>
      <c r="AG28" s="30">
        <f t="shared" si="9"/>
        <v>0</v>
      </c>
      <c r="AH28" s="30">
        <f t="shared" si="10"/>
        <v>0</v>
      </c>
      <c r="AJ28" s="30" t="str">
        <f t="shared" si="22"/>
        <v>Jahoda Martin</v>
      </c>
      <c r="AK28" s="30">
        <f t="shared" si="23"/>
        <v>0</v>
      </c>
      <c r="AL28" s="30">
        <f t="shared" si="24"/>
        <v>0</v>
      </c>
      <c r="AM28" s="30">
        <f t="shared" si="25"/>
        <v>0</v>
      </c>
      <c r="AO28" s="30" t="str">
        <f t="shared" si="26"/>
        <v>Jahoda Martin</v>
      </c>
      <c r="AP28" s="30">
        <f t="shared" si="40"/>
        <v>0</v>
      </c>
      <c r="AQ28" s="30">
        <f t="shared" si="41"/>
        <v>0</v>
      </c>
      <c r="AR28" s="30">
        <f t="shared" si="42"/>
        <v>0</v>
      </c>
      <c r="AS28" s="88">
        <f t="shared" si="28"/>
        <v>0</v>
      </c>
      <c r="AT28" s="88">
        <f t="shared" si="29"/>
        <v>0</v>
      </c>
      <c r="AU28" s="88">
        <v>0</v>
      </c>
    </row>
    <row r="29" spans="1:47" x14ac:dyDescent="0.2">
      <c r="A29" s="78">
        <v>23</v>
      </c>
      <c r="B29" s="344" t="str">
        <f>Stat.!B25</f>
        <v>Kapinus Radek</v>
      </c>
      <c r="C29" s="36">
        <f>Stat.!P25</f>
        <v>0</v>
      </c>
      <c r="D29" s="36">
        <f>Stat.!AD25</f>
        <v>0</v>
      </c>
      <c r="E29" s="36">
        <f>Stat.!AR25</f>
        <v>0</v>
      </c>
      <c r="F29" s="36">
        <f>Stat.!BF25</f>
        <v>0</v>
      </c>
      <c r="G29" s="16">
        <f>Stat.!BT25</f>
        <v>0</v>
      </c>
      <c r="H29" s="35"/>
      <c r="I29" s="16">
        <f>Stat.!P62</f>
        <v>0</v>
      </c>
      <c r="J29" s="27">
        <f>Stat.!AD62</f>
        <v>0</v>
      </c>
      <c r="K29" s="16">
        <f>Stat.!AR62</f>
        <v>0</v>
      </c>
      <c r="L29" s="27">
        <f>Stat.!BF62</f>
        <v>0</v>
      </c>
      <c r="M29" s="16">
        <f>Stat.!BT62</f>
        <v>0</v>
      </c>
      <c r="N29" s="35"/>
      <c r="O29" s="16">
        <f t="shared" si="34"/>
        <v>0</v>
      </c>
      <c r="P29" s="27">
        <f t="shared" si="35"/>
        <v>0</v>
      </c>
      <c r="Q29" s="16">
        <f t="shared" si="36"/>
        <v>0</v>
      </c>
      <c r="R29" s="27">
        <f t="shared" si="37"/>
        <v>0</v>
      </c>
      <c r="S29" s="35">
        <f t="shared" si="38"/>
        <v>0</v>
      </c>
      <c r="T29" s="16">
        <f t="shared" si="39"/>
        <v>0</v>
      </c>
      <c r="U29" s="748">
        <f>Stat.!BU25+Stat.!BU62</f>
        <v>0</v>
      </c>
      <c r="V29" s="753" t="str">
        <f>IF(Stat.!BU25="","",Stat.!BU25)</f>
        <v/>
      </c>
      <c r="W29" s="756" t="str">
        <f>IF(Stat.!BU62="","",Stat.!BU62)</f>
        <v/>
      </c>
      <c r="X29" s="6" t="str">
        <f t="shared" si="6"/>
        <v>Kapinus Radek</v>
      </c>
      <c r="Y29" s="6">
        <f t="shared" si="17"/>
        <v>0</v>
      </c>
      <c r="Z29" s="99">
        <f t="shared" si="18"/>
        <v>0</v>
      </c>
      <c r="AA29" s="100">
        <f t="shared" si="19"/>
        <v>0</v>
      </c>
      <c r="AB29" s="30">
        <f t="shared" si="20"/>
        <v>0</v>
      </c>
      <c r="AC29" s="605">
        <f t="shared" si="21"/>
        <v>0</v>
      </c>
      <c r="AE29" s="30" t="str">
        <f t="shared" si="7"/>
        <v>Kapinus Radek</v>
      </c>
      <c r="AF29" s="30">
        <f t="shared" si="8"/>
        <v>0</v>
      </c>
      <c r="AG29" s="30">
        <f t="shared" si="9"/>
        <v>0</v>
      </c>
      <c r="AH29" s="30">
        <f t="shared" si="10"/>
        <v>0</v>
      </c>
      <c r="AJ29" s="30" t="str">
        <f t="shared" si="22"/>
        <v>Kapinus Radek</v>
      </c>
      <c r="AK29" s="30">
        <f t="shared" si="23"/>
        <v>0</v>
      </c>
      <c r="AL29" s="30">
        <f t="shared" si="24"/>
        <v>0</v>
      </c>
      <c r="AM29" s="30">
        <f t="shared" si="25"/>
        <v>0</v>
      </c>
      <c r="AO29" s="30" t="str">
        <f t="shared" si="26"/>
        <v>Kapinus Radek</v>
      </c>
      <c r="AP29" s="30">
        <f t="shared" si="40"/>
        <v>0</v>
      </c>
      <c r="AQ29" s="30">
        <f t="shared" si="41"/>
        <v>0</v>
      </c>
      <c r="AR29" s="30">
        <f t="shared" si="42"/>
        <v>0</v>
      </c>
      <c r="AS29" s="88">
        <f t="shared" si="28"/>
        <v>0</v>
      </c>
      <c r="AT29" s="88">
        <f t="shared" si="29"/>
        <v>0</v>
      </c>
      <c r="AU29" s="88">
        <v>0</v>
      </c>
    </row>
    <row r="30" spans="1:47" x14ac:dyDescent="0.2">
      <c r="A30" s="78">
        <v>24</v>
      </c>
      <c r="B30" s="344" t="str">
        <f>Stat.!B26</f>
        <v>Dolák Jan</v>
      </c>
      <c r="C30" s="36">
        <f>Stat.!P26</f>
        <v>0</v>
      </c>
      <c r="D30" s="36">
        <f>Stat.!AD26</f>
        <v>11</v>
      </c>
      <c r="E30" s="36">
        <f>Stat.!AR26</f>
        <v>0</v>
      </c>
      <c r="F30" s="36">
        <f>Stat.!BF26</f>
        <v>0</v>
      </c>
      <c r="G30" s="16">
        <f>Stat.!BT26</f>
        <v>0</v>
      </c>
      <c r="H30" s="35"/>
      <c r="I30" s="16">
        <f>Stat.!P63</f>
        <v>0</v>
      </c>
      <c r="J30" s="27">
        <f>Stat.!AD63</f>
        <v>53</v>
      </c>
      <c r="K30" s="16">
        <f>Stat.!AR63</f>
        <v>0</v>
      </c>
      <c r="L30" s="27">
        <f>Stat.!BF63</f>
        <v>1</v>
      </c>
      <c r="M30" s="16">
        <f>Stat.!BT63</f>
        <v>0</v>
      </c>
      <c r="N30" s="35"/>
      <c r="O30" s="16">
        <f t="shared" si="34"/>
        <v>0</v>
      </c>
      <c r="P30" s="27">
        <f t="shared" si="35"/>
        <v>64</v>
      </c>
      <c r="Q30" s="16">
        <f t="shared" si="36"/>
        <v>0</v>
      </c>
      <c r="R30" s="27">
        <f t="shared" si="37"/>
        <v>1</v>
      </c>
      <c r="S30" s="35">
        <f t="shared" si="38"/>
        <v>0</v>
      </c>
      <c r="T30" s="16">
        <f t="shared" si="39"/>
        <v>1</v>
      </c>
      <c r="U30" s="748">
        <f>Stat.!BU26+Stat.!BU63</f>
        <v>0</v>
      </c>
      <c r="V30" s="753" t="str">
        <f>IF(Stat.!BU26="","",Stat.!BU26)</f>
        <v/>
      </c>
      <c r="W30" s="756" t="str">
        <f>IF(Stat.!BU63="","",Stat.!BU63)</f>
        <v/>
      </c>
      <c r="X30" s="6" t="str">
        <f t="shared" si="6"/>
        <v>Dolák Jan</v>
      </c>
      <c r="Y30" s="6">
        <f t="shared" si="17"/>
        <v>0</v>
      </c>
      <c r="Z30" s="99">
        <f t="shared" si="18"/>
        <v>0</v>
      </c>
      <c r="AA30" s="100">
        <f t="shared" si="19"/>
        <v>0</v>
      </c>
      <c r="AB30" s="30">
        <f t="shared" si="20"/>
        <v>0</v>
      </c>
      <c r="AC30" s="605">
        <f t="shared" si="21"/>
        <v>0</v>
      </c>
      <c r="AE30" s="30" t="str">
        <f t="shared" si="7"/>
        <v>Dolák Jan</v>
      </c>
      <c r="AF30" s="30">
        <f t="shared" si="8"/>
        <v>0</v>
      </c>
      <c r="AG30" s="30">
        <f t="shared" si="9"/>
        <v>53</v>
      </c>
      <c r="AH30" s="30">
        <f t="shared" si="10"/>
        <v>53</v>
      </c>
      <c r="AJ30" s="30" t="str">
        <f t="shared" si="22"/>
        <v>Dolák Jan</v>
      </c>
      <c r="AK30" s="30">
        <f t="shared" si="23"/>
        <v>0</v>
      </c>
      <c r="AL30" s="30">
        <f t="shared" si="24"/>
        <v>1</v>
      </c>
      <c r="AM30" s="30">
        <f t="shared" si="25"/>
        <v>1</v>
      </c>
      <c r="AO30" s="30" t="str">
        <f t="shared" si="26"/>
        <v>Dolák Jan</v>
      </c>
      <c r="AP30" s="30">
        <f t="shared" si="40"/>
        <v>0</v>
      </c>
      <c r="AQ30" s="30">
        <f t="shared" si="41"/>
        <v>0</v>
      </c>
      <c r="AR30" s="30">
        <f t="shared" si="42"/>
        <v>0</v>
      </c>
      <c r="AS30" s="88">
        <f t="shared" si="28"/>
        <v>0</v>
      </c>
      <c r="AT30" s="88">
        <f t="shared" si="29"/>
        <v>0</v>
      </c>
      <c r="AU30" s="88">
        <v>0</v>
      </c>
    </row>
    <row r="31" spans="1:47" x14ac:dyDescent="0.2">
      <c r="A31" s="78">
        <v>25</v>
      </c>
      <c r="B31" s="344" t="str">
        <f>Stat.!B28</f>
        <v>Plachý Karel</v>
      </c>
      <c r="C31" s="36">
        <f>Stat.!P28</f>
        <v>0</v>
      </c>
      <c r="D31" s="36">
        <f>Stat.!AD28</f>
        <v>13</v>
      </c>
      <c r="E31" s="36">
        <f>Stat.!AR28</f>
        <v>0</v>
      </c>
      <c r="F31" s="36">
        <f>Stat.!BF28</f>
        <v>0</v>
      </c>
      <c r="G31" s="16">
        <f>Stat.!BT28</f>
        <v>0</v>
      </c>
      <c r="H31" s="35"/>
      <c r="I31" s="16">
        <f>Stat.!P65</f>
        <v>0</v>
      </c>
      <c r="J31" s="27">
        <f>Stat.!AD65</f>
        <v>17</v>
      </c>
      <c r="K31" s="16">
        <f>Stat.!AR65</f>
        <v>0</v>
      </c>
      <c r="L31" s="27">
        <f>Stat.!BF65</f>
        <v>0</v>
      </c>
      <c r="M31" s="16">
        <f>Stat.!BT65</f>
        <v>0</v>
      </c>
      <c r="N31" s="35"/>
      <c r="O31" s="16">
        <f t="shared" ref="O31:O33" si="43">C31+I31</f>
        <v>0</v>
      </c>
      <c r="P31" s="27">
        <f t="shared" ref="P31:P33" si="44">D31+J31</f>
        <v>30</v>
      </c>
      <c r="Q31" s="16">
        <f t="shared" ref="Q31:Q33" si="45">E31+K31</f>
        <v>0</v>
      </c>
      <c r="R31" s="27">
        <f t="shared" ref="R31:R33" si="46">F31+L31</f>
        <v>0</v>
      </c>
      <c r="S31" s="35">
        <f t="shared" ref="S31:S33" si="47">G31+M31</f>
        <v>0</v>
      </c>
      <c r="T31" s="16">
        <f t="shared" ref="T31:T33" si="48">Q31+R31</f>
        <v>0</v>
      </c>
      <c r="U31" s="748">
        <f>Stat.!BU28+Stat.!BU65</f>
        <v>0</v>
      </c>
      <c r="V31" s="753" t="str">
        <f>IF(Stat.!BU28="","",Stat.!BU28)</f>
        <v/>
      </c>
      <c r="W31" s="756" t="str">
        <f>IF(Stat.!BU65="","",Stat.!BU65)</f>
        <v/>
      </c>
      <c r="X31" s="6" t="str">
        <f t="shared" si="6"/>
        <v>Plachý Karel</v>
      </c>
      <c r="Y31" s="6">
        <f t="shared" si="17"/>
        <v>0</v>
      </c>
      <c r="Z31" s="99">
        <f t="shared" si="18"/>
        <v>0</v>
      </c>
      <c r="AA31" s="100">
        <f t="shared" si="19"/>
        <v>0</v>
      </c>
      <c r="AB31" s="30">
        <f t="shared" si="20"/>
        <v>0</v>
      </c>
      <c r="AC31" s="605">
        <f t="shared" si="21"/>
        <v>0</v>
      </c>
      <c r="AE31" s="30" t="str">
        <f t="shared" si="7"/>
        <v>Plachý Karel</v>
      </c>
      <c r="AF31" s="30">
        <f t="shared" si="8"/>
        <v>0</v>
      </c>
      <c r="AG31" s="30">
        <f t="shared" si="9"/>
        <v>17</v>
      </c>
      <c r="AH31" s="30">
        <f t="shared" si="10"/>
        <v>17</v>
      </c>
      <c r="AJ31" s="30" t="str">
        <f t="shared" si="22"/>
        <v>Plachý Karel</v>
      </c>
      <c r="AK31" s="30">
        <f t="shared" si="23"/>
        <v>0</v>
      </c>
      <c r="AL31" s="30">
        <f t="shared" si="24"/>
        <v>0</v>
      </c>
      <c r="AM31" s="30">
        <f t="shared" si="25"/>
        <v>0</v>
      </c>
      <c r="AO31" s="30" t="str">
        <f t="shared" si="26"/>
        <v>Plachý Karel</v>
      </c>
      <c r="AP31" s="30">
        <f t="shared" si="40"/>
        <v>0</v>
      </c>
      <c r="AQ31" s="30">
        <f t="shared" si="41"/>
        <v>0</v>
      </c>
      <c r="AR31" s="30">
        <f t="shared" si="42"/>
        <v>0</v>
      </c>
      <c r="AS31" s="88">
        <f t="shared" si="28"/>
        <v>0</v>
      </c>
      <c r="AT31" s="88">
        <f t="shared" si="29"/>
        <v>0</v>
      </c>
      <c r="AU31" s="88">
        <v>0</v>
      </c>
    </row>
    <row r="32" spans="1:47" x14ac:dyDescent="0.2">
      <c r="A32" s="78">
        <v>26</v>
      </c>
      <c r="B32" s="344" t="str">
        <f>Stat.!B29</f>
        <v>Janák Pavel</v>
      </c>
      <c r="C32" s="36">
        <f>Stat.!P29</f>
        <v>270</v>
      </c>
      <c r="D32" s="36">
        <f>Stat.!AD29</f>
        <v>0</v>
      </c>
      <c r="E32" s="36">
        <f>Stat.!AR29</f>
        <v>0</v>
      </c>
      <c r="F32" s="36">
        <f>Stat.!BF29</f>
        <v>0</v>
      </c>
      <c r="G32" s="16">
        <f>Stat.!BT29</f>
        <v>0</v>
      </c>
      <c r="H32" s="35"/>
      <c r="I32" s="16">
        <f>Stat.!P66</f>
        <v>90</v>
      </c>
      <c r="J32" s="27">
        <f>Stat.!AD66</f>
        <v>0</v>
      </c>
      <c r="K32" s="16">
        <f>Stat.!AR66</f>
        <v>0</v>
      </c>
      <c r="L32" s="27">
        <f>Stat.!BF66</f>
        <v>0</v>
      </c>
      <c r="M32" s="16">
        <f>Stat.!BT66</f>
        <v>0</v>
      </c>
      <c r="N32" s="35"/>
      <c r="O32" s="16">
        <f t="shared" si="43"/>
        <v>360</v>
      </c>
      <c r="P32" s="27">
        <f t="shared" si="44"/>
        <v>0</v>
      </c>
      <c r="Q32" s="16">
        <f t="shared" si="45"/>
        <v>0</v>
      </c>
      <c r="R32" s="27">
        <f t="shared" si="46"/>
        <v>0</v>
      </c>
      <c r="S32" s="35">
        <f t="shared" si="47"/>
        <v>0</v>
      </c>
      <c r="T32" s="16">
        <f t="shared" si="48"/>
        <v>0</v>
      </c>
      <c r="U32" s="748">
        <f>Stat.!BU29+Stat.!BU66</f>
        <v>0</v>
      </c>
      <c r="V32" s="753" t="str">
        <f>IF(Stat.!BU29="","",Stat.!BU29)</f>
        <v/>
      </c>
      <c r="W32" s="756" t="str">
        <f>IF(Stat.!BU66="","",Stat.!BU66)</f>
        <v/>
      </c>
      <c r="X32" s="6" t="str">
        <f t="shared" si="6"/>
        <v>Janák Pavel</v>
      </c>
      <c r="Y32" s="6">
        <f t="shared" si="17"/>
        <v>0</v>
      </c>
      <c r="Z32" s="99">
        <f t="shared" si="18"/>
        <v>0</v>
      </c>
      <c r="AA32" s="100">
        <f t="shared" si="19"/>
        <v>0</v>
      </c>
      <c r="AB32" s="30">
        <f t="shared" si="20"/>
        <v>0</v>
      </c>
      <c r="AC32" s="605">
        <f t="shared" si="21"/>
        <v>0</v>
      </c>
      <c r="AE32" s="30" t="str">
        <f t="shared" si="7"/>
        <v>Janák Pavel</v>
      </c>
      <c r="AF32" s="30">
        <f t="shared" si="8"/>
        <v>90</v>
      </c>
      <c r="AG32" s="30">
        <f t="shared" si="9"/>
        <v>0</v>
      </c>
      <c r="AH32" s="30">
        <f t="shared" si="10"/>
        <v>90</v>
      </c>
      <c r="AJ32" s="30" t="str">
        <f t="shared" si="22"/>
        <v>Janák Pavel</v>
      </c>
      <c r="AK32" s="30">
        <f t="shared" si="23"/>
        <v>0</v>
      </c>
      <c r="AL32" s="30">
        <f t="shared" si="24"/>
        <v>0</v>
      </c>
      <c r="AM32" s="30">
        <f t="shared" si="25"/>
        <v>0</v>
      </c>
      <c r="AO32" s="30" t="str">
        <f t="shared" si="26"/>
        <v>Janák Pavel</v>
      </c>
      <c r="AP32" s="30">
        <f t="shared" si="40"/>
        <v>0</v>
      </c>
      <c r="AQ32" s="30">
        <f t="shared" si="41"/>
        <v>0</v>
      </c>
      <c r="AR32" s="30">
        <f t="shared" si="42"/>
        <v>0</v>
      </c>
      <c r="AS32" s="88">
        <f t="shared" si="28"/>
        <v>0</v>
      </c>
      <c r="AT32" s="88">
        <f t="shared" si="29"/>
        <v>0</v>
      </c>
      <c r="AU32" s="88">
        <v>0</v>
      </c>
    </row>
    <row r="33" spans="1:47" x14ac:dyDescent="0.2">
      <c r="A33" s="78">
        <v>27</v>
      </c>
      <c r="B33" s="344" t="str">
        <f>Stat.!B30</f>
        <v>Sevelda Roman</v>
      </c>
      <c r="C33" s="36">
        <f>Stat.!P30</f>
        <v>86</v>
      </c>
      <c r="D33" s="36">
        <f>Stat.!AD30</f>
        <v>0</v>
      </c>
      <c r="E33" s="36">
        <f>Stat.!AR30</f>
        <v>1</v>
      </c>
      <c r="F33" s="36">
        <f>Stat.!BF30</f>
        <v>0</v>
      </c>
      <c r="G33" s="16">
        <f>Stat.!BT30</f>
        <v>0</v>
      </c>
      <c r="H33" s="35"/>
      <c r="I33" s="16">
        <f>Stat.!P67</f>
        <v>255</v>
      </c>
      <c r="J33" s="27">
        <f>Stat.!AD67</f>
        <v>0</v>
      </c>
      <c r="K33" s="16">
        <f>Stat.!AR67</f>
        <v>1</v>
      </c>
      <c r="L33" s="27">
        <f>Stat.!BF67</f>
        <v>0</v>
      </c>
      <c r="M33" s="16">
        <f>Stat.!BT67</f>
        <v>0</v>
      </c>
      <c r="N33" s="35"/>
      <c r="O33" s="16">
        <f t="shared" si="43"/>
        <v>341</v>
      </c>
      <c r="P33" s="27">
        <f t="shared" si="44"/>
        <v>0</v>
      </c>
      <c r="Q33" s="16">
        <f t="shared" si="45"/>
        <v>2</v>
      </c>
      <c r="R33" s="27">
        <f t="shared" si="46"/>
        <v>0</v>
      </c>
      <c r="S33" s="35">
        <f t="shared" si="47"/>
        <v>0</v>
      </c>
      <c r="T33" s="16">
        <f t="shared" si="48"/>
        <v>2</v>
      </c>
      <c r="U33" s="748">
        <f>Stat.!BU30+Stat.!BU67</f>
        <v>0</v>
      </c>
      <c r="V33" s="753" t="str">
        <f>IF(Stat.!BU30="","",Stat.!BU30)</f>
        <v/>
      </c>
      <c r="W33" s="756" t="str">
        <f>IF(Stat.!BU67="","",Stat.!BU67)</f>
        <v/>
      </c>
      <c r="X33" s="6" t="str">
        <f t="shared" si="6"/>
        <v>Sevelda Roman</v>
      </c>
      <c r="Y33" s="6">
        <f t="shared" si="17"/>
        <v>0</v>
      </c>
      <c r="Z33" s="99">
        <f t="shared" si="18"/>
        <v>0</v>
      </c>
      <c r="AA33" s="100">
        <f t="shared" si="19"/>
        <v>0</v>
      </c>
      <c r="AB33" s="30">
        <f t="shared" si="20"/>
        <v>0</v>
      </c>
      <c r="AC33" s="605">
        <f t="shared" si="21"/>
        <v>0</v>
      </c>
      <c r="AE33" s="30" t="str">
        <f t="shared" si="7"/>
        <v>Sevelda Roman</v>
      </c>
      <c r="AF33" s="30">
        <f t="shared" si="8"/>
        <v>255</v>
      </c>
      <c r="AG33" s="30">
        <f t="shared" si="9"/>
        <v>0</v>
      </c>
      <c r="AH33" s="30">
        <f t="shared" si="10"/>
        <v>255</v>
      </c>
      <c r="AJ33" s="30" t="str">
        <f t="shared" si="22"/>
        <v>Sevelda Roman</v>
      </c>
      <c r="AK33" s="30">
        <f t="shared" si="23"/>
        <v>1</v>
      </c>
      <c r="AL33" s="30">
        <f t="shared" si="24"/>
        <v>0</v>
      </c>
      <c r="AM33" s="30">
        <f t="shared" si="25"/>
        <v>1</v>
      </c>
      <c r="AO33" s="30" t="str">
        <f t="shared" si="26"/>
        <v>Sevelda Roman</v>
      </c>
      <c r="AP33" s="30">
        <f t="shared" si="40"/>
        <v>0</v>
      </c>
      <c r="AQ33" s="30">
        <f t="shared" si="41"/>
        <v>0</v>
      </c>
      <c r="AR33" s="30">
        <f t="shared" si="42"/>
        <v>0</v>
      </c>
      <c r="AS33" s="88">
        <f t="shared" si="28"/>
        <v>0</v>
      </c>
      <c r="AT33" s="88">
        <f t="shared" si="29"/>
        <v>0</v>
      </c>
      <c r="AU33" s="88">
        <v>0</v>
      </c>
    </row>
    <row r="34" spans="1:47" x14ac:dyDescent="0.2">
      <c r="A34" s="78">
        <v>28</v>
      </c>
      <c r="B34" s="344" t="str">
        <f>Stat.!B31</f>
        <v>Točík Daniel</v>
      </c>
      <c r="C34" s="36">
        <f>Stat.!P31</f>
        <v>0</v>
      </c>
      <c r="D34" s="36">
        <f>Stat.!AD31</f>
        <v>0</v>
      </c>
      <c r="E34" s="36">
        <f>Stat.!AR31</f>
        <v>0</v>
      </c>
      <c r="F34" s="36">
        <f>Stat.!BF31</f>
        <v>0</v>
      </c>
      <c r="G34" s="16">
        <f>Stat.!BT31</f>
        <v>0</v>
      </c>
      <c r="H34" s="35"/>
      <c r="I34" s="16">
        <f>Stat.!P68</f>
        <v>314</v>
      </c>
      <c r="J34" s="27">
        <f>Stat.!AD68</f>
        <v>0</v>
      </c>
      <c r="K34" s="16">
        <f>Stat.!AR68</f>
        <v>1</v>
      </c>
      <c r="L34" s="27">
        <f>Stat.!BF68</f>
        <v>3</v>
      </c>
      <c r="M34" s="16">
        <f>Stat.!BT68</f>
        <v>0</v>
      </c>
      <c r="N34" s="34"/>
      <c r="O34" s="16">
        <f t="shared" ref="O34:O39" si="49">C34+I34</f>
        <v>314</v>
      </c>
      <c r="P34" s="27">
        <f t="shared" ref="P34:P39" si="50">D34+J34</f>
        <v>0</v>
      </c>
      <c r="Q34" s="16">
        <f t="shared" ref="Q34:Q39" si="51">E34+K34</f>
        <v>1</v>
      </c>
      <c r="R34" s="27">
        <f t="shared" ref="R34:R39" si="52">F34+L34</f>
        <v>3</v>
      </c>
      <c r="S34" s="35">
        <f t="shared" ref="S34:S39" si="53">G34+M34</f>
        <v>0</v>
      </c>
      <c r="T34" s="16">
        <f t="shared" ref="T34:T39" si="54">Q34+R34</f>
        <v>4</v>
      </c>
      <c r="U34" s="748">
        <f>Stat.!BU31+Stat.!BU68</f>
        <v>0</v>
      </c>
      <c r="V34" s="753" t="str">
        <f>IF(Stat.!BU31="","",Stat.!BU31)</f>
        <v/>
      </c>
      <c r="W34" s="756" t="str">
        <f>IF(Stat.!BU68="","",Stat.!BU68)</f>
        <v/>
      </c>
      <c r="X34" s="6" t="str">
        <f t="shared" ref="X34:X39" si="55">B34</f>
        <v>Točík Daniel</v>
      </c>
      <c r="Y34" s="6">
        <f t="shared" si="17"/>
        <v>0</v>
      </c>
      <c r="Z34" s="99">
        <f t="shared" si="18"/>
        <v>0</v>
      </c>
      <c r="AA34" s="100">
        <f t="shared" si="19"/>
        <v>0</v>
      </c>
      <c r="AB34" s="30">
        <f t="shared" si="20"/>
        <v>0</v>
      </c>
      <c r="AC34" s="605">
        <f t="shared" si="21"/>
        <v>0</v>
      </c>
      <c r="AE34" s="30" t="str">
        <f t="shared" si="7"/>
        <v>Točík Daniel</v>
      </c>
      <c r="AF34" s="30">
        <f t="shared" si="8"/>
        <v>314</v>
      </c>
      <c r="AG34" s="30">
        <f t="shared" si="9"/>
        <v>0</v>
      </c>
      <c r="AH34" s="30">
        <f t="shared" si="10"/>
        <v>314</v>
      </c>
      <c r="AJ34" s="30" t="str">
        <f t="shared" si="22"/>
        <v>Točík Daniel</v>
      </c>
      <c r="AK34" s="30">
        <f t="shared" si="23"/>
        <v>1</v>
      </c>
      <c r="AL34" s="30">
        <f t="shared" si="24"/>
        <v>3</v>
      </c>
      <c r="AM34" s="30">
        <f t="shared" si="25"/>
        <v>4</v>
      </c>
      <c r="AO34" s="30" t="str">
        <f t="shared" si="26"/>
        <v>Točík Daniel</v>
      </c>
      <c r="AP34" s="30">
        <f t="shared" si="40"/>
        <v>0</v>
      </c>
      <c r="AQ34" s="30">
        <f t="shared" si="41"/>
        <v>0</v>
      </c>
      <c r="AR34" s="30">
        <f t="shared" si="42"/>
        <v>0</v>
      </c>
      <c r="AS34" s="88">
        <f t="shared" si="28"/>
        <v>0</v>
      </c>
      <c r="AT34" s="88">
        <f t="shared" si="29"/>
        <v>0</v>
      </c>
      <c r="AU34" s="88">
        <v>0</v>
      </c>
    </row>
    <row r="35" spans="1:47" x14ac:dyDescent="0.2">
      <c r="A35" s="78">
        <v>29</v>
      </c>
      <c r="B35" s="344" t="str">
        <f>Stat.!B32</f>
        <v>Piler Tomáš</v>
      </c>
      <c r="C35" s="36">
        <f>Stat.!P32</f>
        <v>0</v>
      </c>
      <c r="D35" s="36">
        <f>Stat.!AD32</f>
        <v>0</v>
      </c>
      <c r="E35" s="36">
        <f>Stat.!AR32</f>
        <v>0</v>
      </c>
      <c r="F35" s="36">
        <f>Stat.!BF32</f>
        <v>0</v>
      </c>
      <c r="G35" s="16">
        <f>Stat.!BT32</f>
        <v>0</v>
      </c>
      <c r="H35" s="35"/>
      <c r="I35" s="16">
        <f>Stat.!P69</f>
        <v>180</v>
      </c>
      <c r="J35" s="27">
        <f>Stat.!AD69</f>
        <v>0</v>
      </c>
      <c r="K35" s="16">
        <f>Stat.!AR69</f>
        <v>1</v>
      </c>
      <c r="L35" s="27">
        <f>Stat.!BF69</f>
        <v>0</v>
      </c>
      <c r="M35" s="16">
        <f>Stat.!BT69</f>
        <v>0</v>
      </c>
      <c r="N35" s="35"/>
      <c r="O35" s="16">
        <f t="shared" si="49"/>
        <v>180</v>
      </c>
      <c r="P35" s="27">
        <f t="shared" si="50"/>
        <v>0</v>
      </c>
      <c r="Q35" s="16">
        <f t="shared" si="51"/>
        <v>1</v>
      </c>
      <c r="R35" s="27">
        <f t="shared" si="52"/>
        <v>0</v>
      </c>
      <c r="S35" s="35">
        <f t="shared" si="53"/>
        <v>0</v>
      </c>
      <c r="T35" s="16">
        <f t="shared" si="54"/>
        <v>1</v>
      </c>
      <c r="U35" s="748">
        <f>Stat.!BU32+Stat.!BU69</f>
        <v>0</v>
      </c>
      <c r="V35" s="753" t="str">
        <f>IF(Stat.!BU32="","",Stat.!BU32)</f>
        <v/>
      </c>
      <c r="W35" s="756" t="str">
        <f>IF(Stat.!BU69="","",Stat.!BU69)</f>
        <v/>
      </c>
      <c r="X35" s="6" t="str">
        <f t="shared" si="55"/>
        <v>Piler Tomáš</v>
      </c>
      <c r="Y35" s="6">
        <f t="shared" si="17"/>
        <v>0</v>
      </c>
      <c r="Z35" s="99">
        <f t="shared" si="18"/>
        <v>0</v>
      </c>
      <c r="AA35" s="100">
        <f t="shared" si="19"/>
        <v>0</v>
      </c>
      <c r="AB35" s="30">
        <f t="shared" si="20"/>
        <v>0</v>
      </c>
      <c r="AC35" s="605">
        <f t="shared" si="21"/>
        <v>0</v>
      </c>
      <c r="AE35" s="30" t="str">
        <f t="shared" si="7"/>
        <v>Piler Tomáš</v>
      </c>
      <c r="AF35" s="30">
        <f t="shared" si="8"/>
        <v>180</v>
      </c>
      <c r="AG35" s="30">
        <f t="shared" si="9"/>
        <v>0</v>
      </c>
      <c r="AH35" s="30">
        <f t="shared" si="10"/>
        <v>180</v>
      </c>
      <c r="AJ35" s="30" t="str">
        <f t="shared" si="22"/>
        <v>Piler Tomáš</v>
      </c>
      <c r="AK35" s="30">
        <f t="shared" si="23"/>
        <v>1</v>
      </c>
      <c r="AL35" s="30">
        <f t="shared" si="24"/>
        <v>0</v>
      </c>
      <c r="AM35" s="30">
        <f t="shared" si="25"/>
        <v>1</v>
      </c>
      <c r="AO35" s="30" t="str">
        <f t="shared" si="26"/>
        <v>Piler Tomáš</v>
      </c>
      <c r="AP35" s="30">
        <f>M35</f>
        <v>0</v>
      </c>
      <c r="AQ35" s="30">
        <f>AP35-AR35</f>
        <v>0</v>
      </c>
      <c r="AR35" s="30">
        <f>Z35</f>
        <v>0</v>
      </c>
      <c r="AS35" s="88">
        <f t="shared" si="28"/>
        <v>0</v>
      </c>
      <c r="AT35" s="88">
        <f t="shared" si="29"/>
        <v>0</v>
      </c>
      <c r="AU35" s="88">
        <v>0</v>
      </c>
    </row>
    <row r="36" spans="1:47" x14ac:dyDescent="0.2">
      <c r="A36" s="78">
        <v>30</v>
      </c>
      <c r="B36" s="344" t="str">
        <f>Stat.!B33</f>
        <v>Březina Martin</v>
      </c>
      <c r="C36" s="36">
        <f>Stat.!P33</f>
        <v>0</v>
      </c>
      <c r="D36" s="36">
        <f>Stat.!AD33</f>
        <v>0</v>
      </c>
      <c r="E36" s="36">
        <f>Stat.!AR33</f>
        <v>0</v>
      </c>
      <c r="F36" s="36">
        <f>Stat.!BF33</f>
        <v>0</v>
      </c>
      <c r="G36" s="16">
        <f>Stat.!BT33</f>
        <v>0</v>
      </c>
      <c r="H36" s="35"/>
      <c r="I36" s="16">
        <f>Stat.!P70</f>
        <v>137</v>
      </c>
      <c r="J36" s="27">
        <f>Stat.!AD70</f>
        <v>0</v>
      </c>
      <c r="K36" s="16">
        <f>Stat.!AR70</f>
        <v>2</v>
      </c>
      <c r="L36" s="27">
        <f>Stat.!BF70</f>
        <v>0</v>
      </c>
      <c r="M36" s="16">
        <f>Stat.!BT70</f>
        <v>0</v>
      </c>
      <c r="N36" s="35"/>
      <c r="O36" s="16">
        <f t="shared" si="49"/>
        <v>137</v>
      </c>
      <c r="P36" s="27">
        <f t="shared" si="50"/>
        <v>0</v>
      </c>
      <c r="Q36" s="16">
        <f t="shared" si="51"/>
        <v>2</v>
      </c>
      <c r="R36" s="27">
        <f t="shared" si="52"/>
        <v>0</v>
      </c>
      <c r="S36" s="35">
        <f t="shared" si="53"/>
        <v>0</v>
      </c>
      <c r="T36" s="16">
        <f t="shared" si="54"/>
        <v>2</v>
      </c>
      <c r="U36" s="748">
        <f>Stat.!BU33+Stat.!BU70</f>
        <v>0</v>
      </c>
      <c r="V36" s="753" t="str">
        <f>IF(Stat.!BU33="","",Stat.!BU33)</f>
        <v/>
      </c>
      <c r="W36" s="756" t="str">
        <f>IF(Stat.!BU70="","",Stat.!BU70)</f>
        <v/>
      </c>
      <c r="X36" s="6" t="str">
        <f t="shared" si="55"/>
        <v>Březina Martin</v>
      </c>
      <c r="Y36" s="6">
        <f t="shared" si="17"/>
        <v>0</v>
      </c>
      <c r="Z36" s="99">
        <f t="shared" si="18"/>
        <v>0</v>
      </c>
      <c r="AA36" s="100">
        <f t="shared" si="19"/>
        <v>0</v>
      </c>
      <c r="AB36" s="30">
        <f t="shared" si="20"/>
        <v>0</v>
      </c>
      <c r="AC36" s="605">
        <f t="shared" si="21"/>
        <v>0</v>
      </c>
      <c r="AE36" s="30" t="str">
        <f t="shared" si="7"/>
        <v>Březina Martin</v>
      </c>
      <c r="AF36" s="30">
        <f t="shared" si="8"/>
        <v>137</v>
      </c>
      <c r="AG36" s="30">
        <f t="shared" si="9"/>
        <v>0</v>
      </c>
      <c r="AH36" s="30">
        <f t="shared" si="10"/>
        <v>137</v>
      </c>
      <c r="AJ36" s="30" t="str">
        <f t="shared" si="22"/>
        <v>Březina Martin</v>
      </c>
      <c r="AK36" s="30">
        <f t="shared" si="23"/>
        <v>2</v>
      </c>
      <c r="AL36" s="30">
        <f t="shared" si="24"/>
        <v>0</v>
      </c>
      <c r="AM36" s="30">
        <f t="shared" si="25"/>
        <v>2</v>
      </c>
      <c r="AO36" s="30" t="str">
        <f t="shared" si="26"/>
        <v>Březina Martin</v>
      </c>
      <c r="AP36" s="30">
        <f>M36</f>
        <v>0</v>
      </c>
      <c r="AQ36" s="30">
        <f>AP36-AR36</f>
        <v>0</v>
      </c>
      <c r="AR36" s="30">
        <f>Z36</f>
        <v>0</v>
      </c>
      <c r="AS36" s="88">
        <f t="shared" si="28"/>
        <v>0</v>
      </c>
      <c r="AT36" s="88">
        <f t="shared" si="29"/>
        <v>0</v>
      </c>
      <c r="AU36" s="88">
        <v>0</v>
      </c>
    </row>
    <row r="37" spans="1:47" x14ac:dyDescent="0.2">
      <c r="A37" s="78">
        <v>31</v>
      </c>
      <c r="B37" s="344" t="str">
        <f>Stat.!B34</f>
        <v>Choloděnko Marian</v>
      </c>
      <c r="C37" s="36">
        <f>Stat.!P34</f>
        <v>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0</v>
      </c>
      <c r="H37" s="35"/>
      <c r="I37" s="16">
        <f>Stat.!P71</f>
        <v>0</v>
      </c>
      <c r="J37" s="27">
        <f>Stat.!AD71</f>
        <v>7</v>
      </c>
      <c r="K37" s="16">
        <f>Stat.!AR71</f>
        <v>0</v>
      </c>
      <c r="L37" s="27">
        <f>Stat.!BF71</f>
        <v>0</v>
      </c>
      <c r="M37" s="16">
        <f>Stat.!BT71</f>
        <v>0</v>
      </c>
      <c r="N37" s="35"/>
      <c r="O37" s="16">
        <f t="shared" si="49"/>
        <v>0</v>
      </c>
      <c r="P37" s="27">
        <f t="shared" si="50"/>
        <v>7</v>
      </c>
      <c r="Q37" s="16">
        <f t="shared" si="51"/>
        <v>0</v>
      </c>
      <c r="R37" s="27">
        <f t="shared" si="52"/>
        <v>0</v>
      </c>
      <c r="S37" s="35">
        <f t="shared" si="53"/>
        <v>0</v>
      </c>
      <c r="T37" s="16">
        <f t="shared" si="54"/>
        <v>0</v>
      </c>
      <c r="U37" s="748">
        <f>Stat.!BU34+Stat.!BU71</f>
        <v>0</v>
      </c>
      <c r="V37" s="753" t="str">
        <f>IF(Stat.!BU34="","",Stat.!BU34)</f>
        <v/>
      </c>
      <c r="W37" s="756" t="str">
        <f>IF(Stat.!BU71="","",Stat.!BU71)</f>
        <v/>
      </c>
      <c r="X37" s="6" t="str">
        <f t="shared" si="55"/>
        <v>Choloděnko Marian</v>
      </c>
      <c r="Y37" s="6">
        <f t="shared" si="17"/>
        <v>0</v>
      </c>
      <c r="Z37" s="99">
        <f t="shared" si="18"/>
        <v>0</v>
      </c>
      <c r="AA37" s="100">
        <f t="shared" si="19"/>
        <v>0</v>
      </c>
      <c r="AB37" s="30">
        <f t="shared" si="20"/>
        <v>0</v>
      </c>
      <c r="AC37" s="605">
        <f t="shared" si="21"/>
        <v>0</v>
      </c>
      <c r="AE37" s="30" t="str">
        <f t="shared" si="7"/>
        <v>Choloděnko Marian</v>
      </c>
      <c r="AF37" s="30">
        <f t="shared" si="8"/>
        <v>0</v>
      </c>
      <c r="AG37" s="30">
        <f t="shared" si="9"/>
        <v>7</v>
      </c>
      <c r="AH37" s="30">
        <f t="shared" si="10"/>
        <v>7</v>
      </c>
      <c r="AJ37" s="30" t="str">
        <f t="shared" si="22"/>
        <v>Choloděnko Marian</v>
      </c>
      <c r="AK37" s="30">
        <f t="shared" si="23"/>
        <v>0</v>
      </c>
      <c r="AL37" s="30">
        <f t="shared" si="24"/>
        <v>0</v>
      </c>
      <c r="AM37" s="30">
        <f t="shared" si="25"/>
        <v>0</v>
      </c>
      <c r="AO37" s="30" t="str">
        <f t="shared" si="26"/>
        <v>Choloděnko Marian</v>
      </c>
      <c r="AP37" s="30">
        <f>M37</f>
        <v>0</v>
      </c>
      <c r="AQ37" s="30">
        <f>AP37-AR37</f>
        <v>0</v>
      </c>
      <c r="AR37" s="30">
        <f>Z37</f>
        <v>0</v>
      </c>
      <c r="AS37" s="88">
        <f t="shared" si="28"/>
        <v>0</v>
      </c>
      <c r="AT37" s="88">
        <f t="shared" si="29"/>
        <v>0</v>
      </c>
      <c r="AU37" s="88">
        <v>0</v>
      </c>
    </row>
    <row r="38" spans="1:47" x14ac:dyDescent="0.2">
      <c r="A38" s="80">
        <v>32</v>
      </c>
      <c r="B38" s="344" t="str">
        <f>Stat.!B35</f>
        <v>Nedoma Václav</v>
      </c>
      <c r="C38" s="36">
        <f>Stat.!P35</f>
        <v>0</v>
      </c>
      <c r="D38" s="36">
        <f>Stat.!AD35</f>
        <v>0</v>
      </c>
      <c r="E38" s="36">
        <f>Stat.!AR35</f>
        <v>0</v>
      </c>
      <c r="F38" s="36">
        <f>Stat.!BF35</f>
        <v>0</v>
      </c>
      <c r="G38" s="16">
        <f>Stat.!BT35</f>
        <v>0</v>
      </c>
      <c r="H38" s="35"/>
      <c r="I38" s="16">
        <f>Stat.!P72</f>
        <v>90</v>
      </c>
      <c r="J38" s="27">
        <f>Stat.!AD72</f>
        <v>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49"/>
        <v>90</v>
      </c>
      <c r="P38" s="27">
        <f t="shared" si="50"/>
        <v>0</v>
      </c>
      <c r="Q38" s="16">
        <f t="shared" si="51"/>
        <v>0</v>
      </c>
      <c r="R38" s="27">
        <f t="shared" si="52"/>
        <v>0</v>
      </c>
      <c r="S38" s="35">
        <f t="shared" si="53"/>
        <v>0</v>
      </c>
      <c r="T38" s="16">
        <f t="shared" si="54"/>
        <v>0</v>
      </c>
      <c r="U38" s="748">
        <f>Stat.!BU35+Stat.!BU72</f>
        <v>0</v>
      </c>
      <c r="V38" s="753" t="str">
        <f>IF(Stat.!BU35="","",Stat.!BU35)</f>
        <v/>
      </c>
      <c r="W38" s="756" t="str">
        <f>IF(Stat.!BU72="","",Stat.!BU72)</f>
        <v/>
      </c>
      <c r="X38" s="6" t="str">
        <f t="shared" si="55"/>
        <v>Nedoma Václav</v>
      </c>
      <c r="Y38" s="6">
        <f t="shared" si="17"/>
        <v>0</v>
      </c>
      <c r="Z38" s="99">
        <f t="shared" si="18"/>
        <v>0</v>
      </c>
      <c r="AA38" s="100">
        <f t="shared" si="19"/>
        <v>0</v>
      </c>
      <c r="AB38" s="30">
        <f t="shared" si="20"/>
        <v>0</v>
      </c>
      <c r="AC38" s="605">
        <f t="shared" si="21"/>
        <v>0</v>
      </c>
      <c r="AE38" s="30" t="str">
        <f t="shared" si="7"/>
        <v>Nedoma Václav</v>
      </c>
      <c r="AF38" s="30">
        <f t="shared" si="8"/>
        <v>90</v>
      </c>
      <c r="AG38" s="30">
        <f t="shared" si="9"/>
        <v>0</v>
      </c>
      <c r="AH38" s="30">
        <f t="shared" si="10"/>
        <v>90</v>
      </c>
      <c r="AJ38" s="30" t="str">
        <f t="shared" si="22"/>
        <v>Nedoma Václav</v>
      </c>
      <c r="AK38" s="30">
        <f t="shared" si="23"/>
        <v>0</v>
      </c>
      <c r="AL38" s="30">
        <f t="shared" si="24"/>
        <v>0</v>
      </c>
      <c r="AM38" s="30">
        <f t="shared" si="25"/>
        <v>0</v>
      </c>
      <c r="AO38" s="30" t="str">
        <f t="shared" si="26"/>
        <v>Nedoma Václav</v>
      </c>
      <c r="AP38" s="30">
        <f>M38</f>
        <v>0</v>
      </c>
      <c r="AQ38" s="30">
        <f>AP38-AR38</f>
        <v>0</v>
      </c>
      <c r="AR38" s="30">
        <f>Z38</f>
        <v>0</v>
      </c>
      <c r="AS38" s="88">
        <f t="shared" si="28"/>
        <v>0</v>
      </c>
      <c r="AT38" s="88">
        <f t="shared" si="29"/>
        <v>0</v>
      </c>
      <c r="AU38" s="88">
        <v>0</v>
      </c>
    </row>
    <row r="39" spans="1:47" x14ac:dyDescent="0.2">
      <c r="A39" s="81">
        <v>33</v>
      </c>
      <c r="B39" s="345" t="str">
        <f>Stat.!B36</f>
        <v>Šťastný Martin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35"/>
      <c r="I39" s="16">
        <f>Stat.!P73</f>
        <v>90</v>
      </c>
      <c r="J39" s="27">
        <f>Stat.!AD73</f>
        <v>0</v>
      </c>
      <c r="K39" s="16">
        <f>Stat.!AR73</f>
        <v>0</v>
      </c>
      <c r="L39" s="27">
        <f>Stat.!BF73</f>
        <v>1</v>
      </c>
      <c r="M39" s="16">
        <f>Stat.!BT73</f>
        <v>0</v>
      </c>
      <c r="N39" s="35"/>
      <c r="O39" s="16">
        <f t="shared" si="49"/>
        <v>90</v>
      </c>
      <c r="P39" s="27">
        <f t="shared" si="50"/>
        <v>0</v>
      </c>
      <c r="Q39" s="16">
        <f t="shared" si="51"/>
        <v>0</v>
      </c>
      <c r="R39" s="27">
        <f t="shared" si="52"/>
        <v>1</v>
      </c>
      <c r="S39" s="35">
        <f t="shared" si="53"/>
        <v>0</v>
      </c>
      <c r="T39" s="16">
        <f t="shared" si="54"/>
        <v>1</v>
      </c>
      <c r="U39" s="748">
        <f>Stat.!BU36+Stat.!BU73</f>
        <v>0</v>
      </c>
      <c r="V39" s="753" t="str">
        <f>IF(Stat.!BU36="","",Stat.!BU36)</f>
        <v/>
      </c>
      <c r="W39" s="756" t="str">
        <f>IF(Stat.!BU73="","",Stat.!BU73)</f>
        <v/>
      </c>
      <c r="X39" s="6" t="str">
        <f t="shared" si="55"/>
        <v>Šťastný Martin</v>
      </c>
      <c r="Y39" s="6">
        <f t="shared" si="17"/>
        <v>0</v>
      </c>
      <c r="Z39" s="99">
        <f t="shared" si="18"/>
        <v>0</v>
      </c>
      <c r="AA39" s="100">
        <f t="shared" si="19"/>
        <v>0</v>
      </c>
      <c r="AB39" s="30">
        <f t="shared" si="20"/>
        <v>0</v>
      </c>
      <c r="AC39" s="605">
        <f t="shared" si="21"/>
        <v>0</v>
      </c>
      <c r="AE39" s="30" t="str">
        <f t="shared" si="7"/>
        <v>Šťastný Martin</v>
      </c>
      <c r="AF39" s="30">
        <f t="shared" si="8"/>
        <v>90</v>
      </c>
      <c r="AG39" s="30">
        <f t="shared" si="9"/>
        <v>0</v>
      </c>
      <c r="AH39" s="30">
        <f t="shared" si="10"/>
        <v>90</v>
      </c>
      <c r="AJ39" s="30" t="str">
        <f t="shared" si="22"/>
        <v>Šťastný Martin</v>
      </c>
      <c r="AK39" s="30">
        <f t="shared" si="23"/>
        <v>0</v>
      </c>
      <c r="AL39" s="30">
        <f t="shared" si="24"/>
        <v>1</v>
      </c>
      <c r="AM39" s="30">
        <f t="shared" si="25"/>
        <v>1</v>
      </c>
      <c r="AO39" s="30" t="str">
        <f t="shared" si="26"/>
        <v>Šťastný Martin</v>
      </c>
      <c r="AP39" s="30">
        <f>M39</f>
        <v>0</v>
      </c>
      <c r="AQ39" s="30">
        <f>AP39-AR39</f>
        <v>0</v>
      </c>
      <c r="AR39" s="30">
        <f>Z39</f>
        <v>0</v>
      </c>
      <c r="AS39" s="88">
        <f t="shared" si="28"/>
        <v>0</v>
      </c>
      <c r="AT39" s="88">
        <f t="shared" si="29"/>
        <v>0</v>
      </c>
      <c r="AU39" s="88">
        <v>0</v>
      </c>
    </row>
    <row r="40" spans="1:47" x14ac:dyDescent="0.2">
      <c r="A40" s="67"/>
      <c r="B40" s="63" t="s">
        <v>23</v>
      </c>
      <c r="C40" s="68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56">SUM(F7:F39)</f>
        <v>20</v>
      </c>
      <c r="G40" s="64">
        <f t="shared" si="56"/>
        <v>26</v>
      </c>
      <c r="H40" s="64">
        <f t="shared" si="56"/>
        <v>0</v>
      </c>
      <c r="I40" s="64">
        <f t="shared" si="56"/>
        <v>12298</v>
      </c>
      <c r="J40" s="64">
        <f t="shared" si="56"/>
        <v>572</v>
      </c>
      <c r="K40" s="64">
        <f t="shared" si="56"/>
        <v>29</v>
      </c>
      <c r="L40" s="64">
        <f t="shared" si="56"/>
        <v>33</v>
      </c>
      <c r="M40" s="112">
        <f t="shared" si="56"/>
        <v>17</v>
      </c>
      <c r="N40" s="64"/>
      <c r="O40" s="64">
        <f t="shared" ref="O40" si="57">C40+I40</f>
        <v>24382</v>
      </c>
      <c r="P40" s="64">
        <f t="shared" ref="P40" si="58">D40+J40</f>
        <v>1334</v>
      </c>
      <c r="Q40" s="64">
        <f t="shared" ref="Q40" si="59">E40+K40</f>
        <v>54</v>
      </c>
      <c r="R40" s="64">
        <f t="shared" ref="R40" si="60">F40+L40</f>
        <v>53</v>
      </c>
      <c r="S40" s="64">
        <f t="shared" ref="S40" si="61">G40+M40</f>
        <v>43</v>
      </c>
      <c r="T40" s="64">
        <f t="shared" ref="T40" si="62">Q40+R40</f>
        <v>107</v>
      </c>
      <c r="U40" s="749">
        <f>SUM(U7:U39)</f>
        <v>2</v>
      </c>
      <c r="V40" s="754">
        <f>SUM(V7:V39)</f>
        <v>2</v>
      </c>
      <c r="W40" s="757">
        <f>SUM(W7:W39)</f>
        <v>0</v>
      </c>
      <c r="Y40" s="100">
        <f>SUM(Y7:Y39)</f>
        <v>41</v>
      </c>
      <c r="Z40" s="99">
        <f>SUM(Z7:Z39)</f>
        <v>2</v>
      </c>
      <c r="AA40" s="100">
        <f>SUM(AA7:AA39)</f>
        <v>43</v>
      </c>
      <c r="AB40" s="30">
        <f>SUM(AB7:AB39)</f>
        <v>24</v>
      </c>
      <c r="AC40" s="605">
        <f>SUM(AC7:AC39)</f>
        <v>17</v>
      </c>
    </row>
    <row r="41" spans="1:47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70"/>
      <c r="U41" s="750"/>
    </row>
  </sheetData>
  <sortState ref="B8:U23">
    <sortCondition descending="1" ref="S8:S23"/>
  </sortState>
  <mergeCells count="6">
    <mergeCell ref="E4:F4"/>
    <mergeCell ref="K4:L4"/>
    <mergeCell ref="Q4:R4"/>
    <mergeCell ref="C6:G6"/>
    <mergeCell ref="I6:M6"/>
    <mergeCell ref="O6:U6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4:Z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2.855468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9.140625" style="6"/>
    <col min="25" max="26" width="3.5703125" style="6" customWidth="1"/>
  </cols>
  <sheetData>
    <row r="4" spans="1:26" s="42" customFormat="1" x14ac:dyDescent="0.2">
      <c r="B4" s="42" t="str">
        <f>TAB!B4</f>
        <v>2014/2015</v>
      </c>
      <c r="C4" s="4" t="s">
        <v>14</v>
      </c>
      <c r="D4" s="106"/>
      <c r="E4" s="958" t="s">
        <v>0</v>
      </c>
      <c r="F4" s="959"/>
      <c r="G4" s="59" t="s">
        <v>13</v>
      </c>
      <c r="H4" s="107"/>
      <c r="I4" s="4" t="s">
        <v>14</v>
      </c>
      <c r="J4" s="106"/>
      <c r="K4" s="958" t="s">
        <v>0</v>
      </c>
      <c r="L4" s="959"/>
      <c r="M4" s="59" t="s">
        <v>13</v>
      </c>
      <c r="N4" s="107"/>
      <c r="O4" s="4" t="s">
        <v>14</v>
      </c>
      <c r="P4" s="106"/>
      <c r="Q4" s="971" t="s">
        <v>0</v>
      </c>
      <c r="R4" s="972"/>
      <c r="S4" s="107" t="s">
        <v>13</v>
      </c>
      <c r="T4" s="42" t="s">
        <v>1</v>
      </c>
      <c r="U4" s="108"/>
      <c r="V4" s="100"/>
      <c r="W4" s="100"/>
      <c r="X4" s="100"/>
      <c r="Y4" s="100"/>
      <c r="Z4" s="100"/>
    </row>
    <row r="5" spans="1:26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16" t="s">
        <v>15</v>
      </c>
      <c r="R5" s="115" t="s">
        <v>9</v>
      </c>
      <c r="S5" s="20" t="s">
        <v>10</v>
      </c>
      <c r="T5" s="116" t="s">
        <v>8</v>
      </c>
      <c r="U5" s="38" t="s">
        <v>25</v>
      </c>
      <c r="V5" s="183" t="s">
        <v>91</v>
      </c>
      <c r="W5" s="183" t="s">
        <v>93</v>
      </c>
      <c r="Y5" s="183" t="s">
        <v>93</v>
      </c>
      <c r="Z5" s="183" t="s">
        <v>91</v>
      </c>
    </row>
    <row r="6" spans="1:26" ht="13.5" thickTop="1" x14ac:dyDescent="0.2">
      <c r="A6" s="73"/>
      <c r="B6" s="4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</row>
    <row r="7" spans="1:26" x14ac:dyDescent="0.2">
      <c r="A7" s="79">
        <v>1</v>
      </c>
      <c r="B7" s="15" t="str">
        <f>Stat.!B14</f>
        <v>Jindra Damián</v>
      </c>
      <c r="C7" s="36">
        <f>Stat.!P14</f>
        <v>129</v>
      </c>
      <c r="D7" s="36">
        <f>Stat.!AD14</f>
        <v>45</v>
      </c>
      <c r="E7" s="36">
        <f>Stat.!AR14</f>
        <v>0</v>
      </c>
      <c r="F7" s="36">
        <f>Stat.!BF14</f>
        <v>0</v>
      </c>
      <c r="G7" s="16">
        <f>Stat.!BT14</f>
        <v>0</v>
      </c>
      <c r="H7" s="294" t="str">
        <f t="shared" ref="H7:H39" si="0">B7</f>
        <v>Jindra Damián</v>
      </c>
      <c r="I7" s="16">
        <f>Stat.!P51</f>
        <v>0</v>
      </c>
      <c r="J7" s="27">
        <f>Stat.!AD51</f>
        <v>45</v>
      </c>
      <c r="K7" s="16">
        <f>Stat.!AR51</f>
        <v>0</v>
      </c>
      <c r="L7" s="27">
        <f>Stat.!BF51</f>
        <v>1</v>
      </c>
      <c r="M7" s="16">
        <f>Stat.!BT51</f>
        <v>0</v>
      </c>
      <c r="N7" s="35"/>
      <c r="O7" s="16">
        <f t="shared" ref="O7:O40" si="1">C7+I7</f>
        <v>129</v>
      </c>
      <c r="P7" s="27">
        <f t="shared" ref="P7:P40" si="2">D7+J7</f>
        <v>90</v>
      </c>
      <c r="Q7" s="111">
        <f t="shared" ref="Q7:Q40" si="3">E7+K7</f>
        <v>0</v>
      </c>
      <c r="R7" s="114">
        <f t="shared" ref="R7:R40" si="4">F7+L7</f>
        <v>1</v>
      </c>
      <c r="S7" s="33">
        <f t="shared" ref="S7:S40" si="5">G7+M7</f>
        <v>0</v>
      </c>
      <c r="T7" s="111">
        <f t="shared" ref="T7:T40" si="6">Q7+R7</f>
        <v>1</v>
      </c>
      <c r="U7" s="39"/>
      <c r="V7" s="6">
        <f t="shared" ref="V7:V39" si="7">SUM(K7:L7)</f>
        <v>1</v>
      </c>
      <c r="W7" s="6">
        <f t="shared" ref="W7:W39" si="8">SUM(E7:F7)</f>
        <v>0</v>
      </c>
      <c r="X7" s="6" t="str">
        <f t="shared" ref="X7:X39" si="9">B7</f>
        <v>Jindra Damián</v>
      </c>
      <c r="Y7" s="6">
        <f t="shared" ref="Y7:Y39" si="10">SUM(E7:F7)</f>
        <v>0</v>
      </c>
      <c r="Z7" s="6">
        <f t="shared" ref="Z7:Z39" si="11">SUM(K7:L7)</f>
        <v>1</v>
      </c>
    </row>
    <row r="8" spans="1:26" x14ac:dyDescent="0.2">
      <c r="A8" s="78">
        <v>2</v>
      </c>
      <c r="B8" s="15" t="str">
        <f>Stat.!B10</f>
        <v>Habr Stanislav</v>
      </c>
      <c r="C8" s="36">
        <f>Stat.!P10</f>
        <v>270</v>
      </c>
      <c r="D8" s="36">
        <f>Stat.!AD10</f>
        <v>37</v>
      </c>
      <c r="E8" s="36">
        <f>Stat.!AR10</f>
        <v>0</v>
      </c>
      <c r="F8" s="36">
        <f>Stat.!BF10</f>
        <v>0</v>
      </c>
      <c r="G8" s="16">
        <f>Stat.!BT10</f>
        <v>1</v>
      </c>
      <c r="H8" s="294" t="str">
        <f t="shared" si="0"/>
        <v>Habr Stanislav</v>
      </c>
      <c r="I8" s="16">
        <f>Stat.!P47</f>
        <v>450</v>
      </c>
      <c r="J8" s="27">
        <f>Stat.!AD47</f>
        <v>10</v>
      </c>
      <c r="K8" s="16">
        <f>Stat.!AR47</f>
        <v>0</v>
      </c>
      <c r="L8" s="27">
        <f>Stat.!BF47</f>
        <v>0</v>
      </c>
      <c r="M8" s="16">
        <f>Stat.!BT47</f>
        <v>0</v>
      </c>
      <c r="N8" s="35"/>
      <c r="O8" s="16">
        <f t="shared" si="1"/>
        <v>720</v>
      </c>
      <c r="P8" s="27">
        <f t="shared" si="2"/>
        <v>47</v>
      </c>
      <c r="Q8" s="111">
        <f t="shared" si="3"/>
        <v>0</v>
      </c>
      <c r="R8" s="114">
        <f t="shared" si="4"/>
        <v>0</v>
      </c>
      <c r="S8" s="35">
        <f t="shared" si="5"/>
        <v>1</v>
      </c>
      <c r="T8" s="111">
        <f t="shared" si="6"/>
        <v>0</v>
      </c>
      <c r="U8" s="39"/>
      <c r="V8" s="6">
        <f t="shared" si="7"/>
        <v>0</v>
      </c>
      <c r="W8" s="6">
        <f t="shared" si="8"/>
        <v>0</v>
      </c>
      <c r="X8" s="6" t="str">
        <f t="shared" si="9"/>
        <v>Habr Stanislav</v>
      </c>
      <c r="Y8" s="6">
        <f t="shared" si="10"/>
        <v>0</v>
      </c>
      <c r="Z8" s="6">
        <f t="shared" si="11"/>
        <v>0</v>
      </c>
    </row>
    <row r="9" spans="1:26" x14ac:dyDescent="0.2">
      <c r="A9" s="78">
        <v>3</v>
      </c>
      <c r="B9" s="15" t="str">
        <f>Stat.!B11</f>
        <v>Habr Vojta</v>
      </c>
      <c r="C9" s="36">
        <f>Stat.!P11</f>
        <v>704</v>
      </c>
      <c r="D9" s="36">
        <f>Stat.!AD11</f>
        <v>65</v>
      </c>
      <c r="E9" s="36">
        <f>Stat.!AR11</f>
        <v>5</v>
      </c>
      <c r="F9" s="36">
        <f>Stat.!BF11</f>
        <v>4</v>
      </c>
      <c r="G9" s="16">
        <f>Stat.!BT11</f>
        <v>9</v>
      </c>
      <c r="H9" s="294" t="str">
        <f t="shared" si="0"/>
        <v>Habr Vojta</v>
      </c>
      <c r="I9" s="16">
        <f>Stat.!P48</f>
        <v>798</v>
      </c>
      <c r="J9" s="27">
        <f>Stat.!AD48</f>
        <v>140</v>
      </c>
      <c r="K9" s="16">
        <f>Stat.!AR48</f>
        <v>6</v>
      </c>
      <c r="L9" s="27">
        <f>Stat.!BF48</f>
        <v>8</v>
      </c>
      <c r="M9" s="16">
        <f>Stat.!BT48</f>
        <v>1</v>
      </c>
      <c r="N9" s="35"/>
      <c r="O9" s="16">
        <f t="shared" si="1"/>
        <v>1502</v>
      </c>
      <c r="P9" s="27">
        <f t="shared" si="2"/>
        <v>205</v>
      </c>
      <c r="Q9" s="111">
        <f t="shared" si="3"/>
        <v>11</v>
      </c>
      <c r="R9" s="114">
        <f t="shared" si="4"/>
        <v>12</v>
      </c>
      <c r="S9" s="35">
        <f t="shared" si="5"/>
        <v>10</v>
      </c>
      <c r="T9" s="111">
        <f t="shared" si="6"/>
        <v>23</v>
      </c>
      <c r="U9" s="39"/>
      <c r="V9" s="6">
        <f t="shared" si="7"/>
        <v>14</v>
      </c>
      <c r="W9" s="6">
        <f t="shared" si="8"/>
        <v>9</v>
      </c>
      <c r="X9" s="6" t="str">
        <f t="shared" si="9"/>
        <v>Habr Vojta</v>
      </c>
      <c r="Y9" s="6">
        <f t="shared" si="10"/>
        <v>9</v>
      </c>
      <c r="Z9" s="6">
        <f t="shared" si="11"/>
        <v>14</v>
      </c>
    </row>
    <row r="10" spans="1:26" x14ac:dyDescent="0.2">
      <c r="A10" s="78">
        <v>4</v>
      </c>
      <c r="B10" s="15" t="str">
        <f>Stat.!B15</f>
        <v>Kelbler Marek</v>
      </c>
      <c r="C10" s="36">
        <f>Stat.!P15</f>
        <v>0</v>
      </c>
      <c r="D10" s="36">
        <f>Stat.!AD15</f>
        <v>0</v>
      </c>
      <c r="E10" s="36">
        <f>Stat.!AR15</f>
        <v>0</v>
      </c>
      <c r="F10" s="36">
        <f>Stat.!BF15</f>
        <v>0</v>
      </c>
      <c r="G10" s="16">
        <f>Stat.!BT15</f>
        <v>0</v>
      </c>
      <c r="H10" s="294" t="str">
        <f t="shared" si="0"/>
        <v>Kelbler Marek</v>
      </c>
      <c r="I10" s="16">
        <f>Stat.!P52</f>
        <v>0</v>
      </c>
      <c r="J10" s="27">
        <f>Stat.!AD52</f>
        <v>0</v>
      </c>
      <c r="K10" s="16">
        <f>Stat.!AR52</f>
        <v>0</v>
      </c>
      <c r="L10" s="27">
        <f>Stat.!BF52</f>
        <v>0</v>
      </c>
      <c r="M10" s="16">
        <f>Stat.!BT52</f>
        <v>0</v>
      </c>
      <c r="N10" s="35"/>
      <c r="O10" s="16">
        <f t="shared" si="1"/>
        <v>0</v>
      </c>
      <c r="P10" s="27">
        <f t="shared" si="2"/>
        <v>0</v>
      </c>
      <c r="Q10" s="111">
        <f t="shared" si="3"/>
        <v>0</v>
      </c>
      <c r="R10" s="114">
        <f t="shared" si="4"/>
        <v>0</v>
      </c>
      <c r="S10" s="35">
        <f t="shared" si="5"/>
        <v>0</v>
      </c>
      <c r="T10" s="111">
        <f t="shared" si="6"/>
        <v>0</v>
      </c>
      <c r="U10" s="39"/>
      <c r="V10" s="6">
        <f t="shared" si="7"/>
        <v>0</v>
      </c>
      <c r="W10" s="6">
        <f t="shared" si="8"/>
        <v>0</v>
      </c>
      <c r="X10" s="6" t="str">
        <f t="shared" si="9"/>
        <v>Kelbler Marek</v>
      </c>
      <c r="Y10" s="6">
        <f t="shared" si="10"/>
        <v>0</v>
      </c>
      <c r="Z10" s="6">
        <f t="shared" si="11"/>
        <v>0</v>
      </c>
    </row>
    <row r="11" spans="1:26" x14ac:dyDescent="0.2">
      <c r="A11" s="78">
        <v>5</v>
      </c>
      <c r="B11" s="15" t="str">
        <f>Stat.!B8</f>
        <v>Chvátal Tomáš</v>
      </c>
      <c r="C11" s="36">
        <f>Stat.!P8</f>
        <v>241</v>
      </c>
      <c r="D11" s="36">
        <f>Stat.!AD8</f>
        <v>81</v>
      </c>
      <c r="E11" s="36">
        <f>Stat.!AR8</f>
        <v>0</v>
      </c>
      <c r="F11" s="36">
        <f>Stat.!BF8</f>
        <v>0</v>
      </c>
      <c r="G11" s="16">
        <f>Stat.!BT8</f>
        <v>0</v>
      </c>
      <c r="H11" s="294" t="str">
        <f t="shared" si="0"/>
        <v>Chvátal Tomáš</v>
      </c>
      <c r="I11" s="16">
        <f>Stat.!P45</f>
        <v>990</v>
      </c>
      <c r="J11" s="27">
        <f>Stat.!AD45</f>
        <v>0</v>
      </c>
      <c r="K11" s="16">
        <f>Stat.!AR45</f>
        <v>3</v>
      </c>
      <c r="L11" s="27">
        <f>Stat.!BF45</f>
        <v>3</v>
      </c>
      <c r="M11" s="16">
        <f>Stat.!BT45</f>
        <v>1</v>
      </c>
      <c r="N11" s="32"/>
      <c r="O11" s="16">
        <f t="shared" si="1"/>
        <v>1231</v>
      </c>
      <c r="P11" s="27">
        <f t="shared" si="2"/>
        <v>81</v>
      </c>
      <c r="Q11" s="111">
        <f t="shared" si="3"/>
        <v>3</v>
      </c>
      <c r="R11" s="114">
        <f t="shared" si="4"/>
        <v>3</v>
      </c>
      <c r="S11" s="35">
        <f t="shared" si="5"/>
        <v>1</v>
      </c>
      <c r="T11" s="111">
        <f t="shared" si="6"/>
        <v>6</v>
      </c>
      <c r="U11" s="39"/>
      <c r="V11" s="6">
        <f t="shared" si="7"/>
        <v>6</v>
      </c>
      <c r="W11" s="6">
        <f t="shared" si="8"/>
        <v>0</v>
      </c>
      <c r="X11" s="6" t="str">
        <f t="shared" si="9"/>
        <v>Chvátal Tomáš</v>
      </c>
      <c r="Y11" s="6">
        <f t="shared" si="10"/>
        <v>0</v>
      </c>
      <c r="Z11" s="6">
        <f t="shared" si="11"/>
        <v>6</v>
      </c>
    </row>
    <row r="12" spans="1:26" x14ac:dyDescent="0.2">
      <c r="A12" s="78">
        <v>6</v>
      </c>
      <c r="B12" s="15" t="str">
        <f>Stat.!B21</f>
        <v>Švarc Petr</v>
      </c>
      <c r="C12" s="36">
        <f>Stat.!P21</f>
        <v>1016</v>
      </c>
      <c r="D12" s="36">
        <f>Stat.!AD21</f>
        <v>0</v>
      </c>
      <c r="E12" s="36">
        <f>Stat.!AR21</f>
        <v>2</v>
      </c>
      <c r="F12" s="36">
        <f>Stat.!BF21</f>
        <v>4</v>
      </c>
      <c r="G12" s="16">
        <f>Stat.!BT21</f>
        <v>2</v>
      </c>
      <c r="H12" s="294" t="str">
        <f t="shared" si="0"/>
        <v>Švarc Petr</v>
      </c>
      <c r="I12" s="16">
        <f>Stat.!P58</f>
        <v>741</v>
      </c>
      <c r="J12" s="27">
        <f>Stat.!AD58</f>
        <v>24</v>
      </c>
      <c r="K12" s="16">
        <f>Stat.!AR58</f>
        <v>2</v>
      </c>
      <c r="L12" s="27">
        <f>Stat.!BF58</f>
        <v>4</v>
      </c>
      <c r="M12" s="16">
        <f>Stat.!BT58</f>
        <v>0</v>
      </c>
      <c r="N12" s="35"/>
      <c r="O12" s="16">
        <f t="shared" si="1"/>
        <v>1757</v>
      </c>
      <c r="P12" s="27">
        <f t="shared" si="2"/>
        <v>24</v>
      </c>
      <c r="Q12" s="111">
        <f t="shared" si="3"/>
        <v>4</v>
      </c>
      <c r="R12" s="114">
        <f t="shared" si="4"/>
        <v>8</v>
      </c>
      <c r="S12" s="35">
        <f t="shared" si="5"/>
        <v>2</v>
      </c>
      <c r="T12" s="111">
        <f t="shared" si="6"/>
        <v>12</v>
      </c>
      <c r="U12" s="39"/>
      <c r="V12" s="6">
        <f t="shared" si="7"/>
        <v>6</v>
      </c>
      <c r="W12" s="6">
        <f t="shared" si="8"/>
        <v>6</v>
      </c>
      <c r="X12" s="6" t="str">
        <f t="shared" si="9"/>
        <v>Švarc Petr</v>
      </c>
      <c r="Y12" s="6">
        <f t="shared" si="10"/>
        <v>6</v>
      </c>
      <c r="Z12" s="6">
        <f t="shared" si="11"/>
        <v>6</v>
      </c>
    </row>
    <row r="13" spans="1:26" x14ac:dyDescent="0.2">
      <c r="A13" s="78">
        <v>7</v>
      </c>
      <c r="B13" s="15" t="str">
        <f>Stat.!B12</f>
        <v>Havlík Martin</v>
      </c>
      <c r="C13" s="36">
        <f>Stat.!P12</f>
        <v>90</v>
      </c>
      <c r="D13" s="36">
        <f>Stat.!AD12</f>
        <v>2</v>
      </c>
      <c r="E13" s="36">
        <f>Stat.!AR12</f>
        <v>0</v>
      </c>
      <c r="F13" s="36">
        <f>Stat.!BF12</f>
        <v>0</v>
      </c>
      <c r="G13" s="16">
        <f>Stat.!BT12</f>
        <v>0</v>
      </c>
      <c r="H13" s="294" t="str">
        <f t="shared" si="0"/>
        <v>Havlík Martin</v>
      </c>
      <c r="I13" s="16">
        <f>Stat.!P49</f>
        <v>133</v>
      </c>
      <c r="J13" s="27">
        <f>Stat.!AD49</f>
        <v>27</v>
      </c>
      <c r="K13" s="16">
        <f>Stat.!AR49</f>
        <v>0</v>
      </c>
      <c r="L13" s="27">
        <f>Stat.!BF49</f>
        <v>0</v>
      </c>
      <c r="M13" s="16">
        <f>Stat.!BT49</f>
        <v>0</v>
      </c>
      <c r="N13" s="35"/>
      <c r="O13" s="16">
        <f t="shared" si="1"/>
        <v>223</v>
      </c>
      <c r="P13" s="27">
        <f t="shared" si="2"/>
        <v>29</v>
      </c>
      <c r="Q13" s="111">
        <f t="shared" si="3"/>
        <v>0</v>
      </c>
      <c r="R13" s="114">
        <f t="shared" si="4"/>
        <v>0</v>
      </c>
      <c r="S13" s="35">
        <f t="shared" si="5"/>
        <v>0</v>
      </c>
      <c r="T13" s="111">
        <f t="shared" si="6"/>
        <v>0</v>
      </c>
      <c r="U13" s="39"/>
      <c r="V13" s="6">
        <f t="shared" si="7"/>
        <v>0</v>
      </c>
      <c r="W13" s="6">
        <f t="shared" si="8"/>
        <v>0</v>
      </c>
      <c r="X13" s="6" t="str">
        <f t="shared" si="9"/>
        <v>Havlík Martin</v>
      </c>
      <c r="Y13" s="6">
        <f t="shared" si="10"/>
        <v>0</v>
      </c>
      <c r="Z13" s="6">
        <f t="shared" si="11"/>
        <v>0</v>
      </c>
    </row>
    <row r="14" spans="1:26" x14ac:dyDescent="0.2">
      <c r="A14" s="78">
        <v>8</v>
      </c>
      <c r="B14" s="15" t="str">
        <f>Stat.!B6</f>
        <v>Bastl Vojta</v>
      </c>
      <c r="C14" s="36">
        <f>Stat.!P6</f>
        <v>355</v>
      </c>
      <c r="D14" s="36">
        <f>Stat.!AD6</f>
        <v>190</v>
      </c>
      <c r="E14" s="36">
        <f>Stat.!AR6</f>
        <v>2</v>
      </c>
      <c r="F14" s="36">
        <f>Stat.!BF6</f>
        <v>1</v>
      </c>
      <c r="G14" s="16">
        <f>Stat.!BT6</f>
        <v>1</v>
      </c>
      <c r="H14" s="294" t="str">
        <f t="shared" si="0"/>
        <v>Bastl Vojta</v>
      </c>
      <c r="I14" s="16">
        <f>Stat.!P43</f>
        <v>246</v>
      </c>
      <c r="J14" s="27">
        <f>Stat.!AD43</f>
        <v>8</v>
      </c>
      <c r="K14" s="16">
        <f>Stat.!AR43</f>
        <v>0</v>
      </c>
      <c r="L14" s="27">
        <f>Stat.!BF43</f>
        <v>1</v>
      </c>
      <c r="M14" s="16">
        <f>Stat.!BT43</f>
        <v>0</v>
      </c>
      <c r="N14" s="35"/>
      <c r="O14" s="16">
        <f t="shared" si="1"/>
        <v>601</v>
      </c>
      <c r="P14" s="27">
        <f t="shared" si="2"/>
        <v>198</v>
      </c>
      <c r="Q14" s="111">
        <f t="shared" si="3"/>
        <v>2</v>
      </c>
      <c r="R14" s="114">
        <f t="shared" si="4"/>
        <v>2</v>
      </c>
      <c r="S14" s="35">
        <f t="shared" si="5"/>
        <v>1</v>
      </c>
      <c r="T14" s="111">
        <f t="shared" si="6"/>
        <v>4</v>
      </c>
      <c r="U14" s="40"/>
      <c r="V14" s="6">
        <f t="shared" si="7"/>
        <v>1</v>
      </c>
      <c r="W14" s="6">
        <f t="shared" si="8"/>
        <v>3</v>
      </c>
      <c r="X14" s="6" t="str">
        <f t="shared" si="9"/>
        <v>Bastl Vojta</v>
      </c>
      <c r="Y14" s="6">
        <f t="shared" si="10"/>
        <v>3</v>
      </c>
      <c r="Z14" s="6">
        <f t="shared" si="11"/>
        <v>1</v>
      </c>
    </row>
    <row r="15" spans="1:26" x14ac:dyDescent="0.2">
      <c r="A15" s="78">
        <v>9</v>
      </c>
      <c r="B15" s="15" t="str">
        <f>Stat.!B27</f>
        <v>Chvátal Jan</v>
      </c>
      <c r="C15" s="36">
        <f>Stat.!P27</f>
        <v>0</v>
      </c>
      <c r="D15" s="36">
        <f>Stat.!AD27</f>
        <v>68</v>
      </c>
      <c r="E15" s="36">
        <f>Stat.!AR27</f>
        <v>0</v>
      </c>
      <c r="F15" s="36">
        <f>Stat.!BF27</f>
        <v>0</v>
      </c>
      <c r="G15" s="16">
        <f>Stat.!BT27</f>
        <v>0</v>
      </c>
      <c r="H15" s="294" t="str">
        <f t="shared" si="0"/>
        <v>Chvátal Jan</v>
      </c>
      <c r="I15" s="16">
        <f>Stat.!P64</f>
        <v>509</v>
      </c>
      <c r="J15" s="27">
        <f>Stat.!AD64</f>
        <v>187</v>
      </c>
      <c r="K15" s="16">
        <f>Stat.!AR64</f>
        <v>0</v>
      </c>
      <c r="L15" s="27">
        <f>Stat.!BF64</f>
        <v>1</v>
      </c>
      <c r="M15" s="16">
        <f>Stat.!BT64</f>
        <v>2</v>
      </c>
      <c r="N15" s="35"/>
      <c r="O15" s="16">
        <f t="shared" si="1"/>
        <v>509</v>
      </c>
      <c r="P15" s="27">
        <f t="shared" si="2"/>
        <v>255</v>
      </c>
      <c r="Q15" s="111">
        <f t="shared" si="3"/>
        <v>0</v>
      </c>
      <c r="R15" s="114">
        <f t="shared" si="4"/>
        <v>1</v>
      </c>
      <c r="S15" s="35">
        <f t="shared" si="5"/>
        <v>2</v>
      </c>
      <c r="T15" s="111">
        <f t="shared" si="6"/>
        <v>1</v>
      </c>
      <c r="U15" s="39"/>
      <c r="V15" s="6">
        <f t="shared" si="7"/>
        <v>1</v>
      </c>
      <c r="W15" s="6">
        <f t="shared" si="8"/>
        <v>0</v>
      </c>
      <c r="X15" s="6" t="str">
        <f t="shared" si="9"/>
        <v>Chvátal Jan</v>
      </c>
      <c r="Y15" s="6">
        <f t="shared" si="10"/>
        <v>0</v>
      </c>
      <c r="Z15" s="6">
        <f t="shared" si="11"/>
        <v>1</v>
      </c>
    </row>
    <row r="16" spans="1:26" x14ac:dyDescent="0.2">
      <c r="A16" s="78">
        <v>10</v>
      </c>
      <c r="B16" s="15" t="str">
        <f>Stat.!B9</f>
        <v>Habr Jiří</v>
      </c>
      <c r="C16" s="36">
        <f>Stat.!P9</f>
        <v>1080</v>
      </c>
      <c r="D16" s="36">
        <f>Stat.!AD9</f>
        <v>0</v>
      </c>
      <c r="E16" s="36">
        <f>Stat.!AR9</f>
        <v>2</v>
      </c>
      <c r="F16" s="36">
        <f>Stat.!BF9</f>
        <v>1</v>
      </c>
      <c r="G16" s="16">
        <f>Stat.!BT9</f>
        <v>2</v>
      </c>
      <c r="H16" s="294" t="str">
        <f t="shared" si="0"/>
        <v>Habr Jiří</v>
      </c>
      <c r="I16" s="16">
        <f>Stat.!P46</f>
        <v>1151</v>
      </c>
      <c r="J16" s="27">
        <f>Stat.!AD46</f>
        <v>0</v>
      </c>
      <c r="K16" s="16">
        <f>Stat.!AR46</f>
        <v>8</v>
      </c>
      <c r="L16" s="27">
        <f>Stat.!BF46</f>
        <v>4</v>
      </c>
      <c r="M16" s="16">
        <f>Stat.!BT46</f>
        <v>2</v>
      </c>
      <c r="N16" s="35"/>
      <c r="O16" s="16">
        <f t="shared" si="1"/>
        <v>2231</v>
      </c>
      <c r="P16" s="27">
        <f t="shared" si="2"/>
        <v>0</v>
      </c>
      <c r="Q16" s="111">
        <f t="shared" si="3"/>
        <v>10</v>
      </c>
      <c r="R16" s="114">
        <f t="shared" si="4"/>
        <v>5</v>
      </c>
      <c r="S16" s="35">
        <f t="shared" si="5"/>
        <v>4</v>
      </c>
      <c r="T16" s="111">
        <f t="shared" si="6"/>
        <v>15</v>
      </c>
      <c r="U16" s="39"/>
      <c r="V16" s="6">
        <f t="shared" si="7"/>
        <v>12</v>
      </c>
      <c r="W16" s="6">
        <f t="shared" si="8"/>
        <v>3</v>
      </c>
      <c r="X16" s="6" t="str">
        <f t="shared" si="9"/>
        <v>Habr Jiří</v>
      </c>
      <c r="Y16" s="6">
        <f t="shared" si="10"/>
        <v>3</v>
      </c>
      <c r="Z16" s="6">
        <f t="shared" si="11"/>
        <v>12</v>
      </c>
    </row>
    <row r="17" spans="1:26" x14ac:dyDescent="0.2">
      <c r="A17" s="78">
        <v>11</v>
      </c>
      <c r="B17" s="15" t="str">
        <f>Stat.!B13</f>
        <v>Havlík Vojta</v>
      </c>
      <c r="C17" s="36">
        <f>Stat.!P13</f>
        <v>810</v>
      </c>
      <c r="D17" s="36">
        <f>Stat.!AD13</f>
        <v>0</v>
      </c>
      <c r="E17" s="36">
        <f>Stat.!AR13</f>
        <v>0</v>
      </c>
      <c r="F17" s="36">
        <f>Stat.!BF13</f>
        <v>1</v>
      </c>
      <c r="G17" s="16">
        <f>Stat.!BT13</f>
        <v>0</v>
      </c>
      <c r="H17" s="294" t="str">
        <f t="shared" si="0"/>
        <v>Havlík Vojta</v>
      </c>
      <c r="I17" s="16">
        <f>Stat.!P50</f>
        <v>701</v>
      </c>
      <c r="J17" s="27">
        <f>Stat.!AD50</f>
        <v>0</v>
      </c>
      <c r="K17" s="16">
        <f>Stat.!AR50</f>
        <v>1</v>
      </c>
      <c r="L17" s="27">
        <f>Stat.!BF50</f>
        <v>1</v>
      </c>
      <c r="M17" s="16">
        <f>Stat.!BT50</f>
        <v>2</v>
      </c>
      <c r="N17" s="35"/>
      <c r="O17" s="16">
        <f t="shared" si="1"/>
        <v>1511</v>
      </c>
      <c r="P17" s="27">
        <f t="shared" si="2"/>
        <v>0</v>
      </c>
      <c r="Q17" s="111">
        <f t="shared" si="3"/>
        <v>1</v>
      </c>
      <c r="R17" s="114">
        <f t="shared" si="4"/>
        <v>2</v>
      </c>
      <c r="S17" s="35">
        <f t="shared" si="5"/>
        <v>2</v>
      </c>
      <c r="T17" s="111">
        <f t="shared" si="6"/>
        <v>3</v>
      </c>
      <c r="U17" s="39"/>
      <c r="V17" s="6">
        <f t="shared" si="7"/>
        <v>2</v>
      </c>
      <c r="W17" s="6">
        <f t="shared" si="8"/>
        <v>1</v>
      </c>
      <c r="X17" s="6" t="str">
        <f t="shared" si="9"/>
        <v>Havlík Vojta</v>
      </c>
      <c r="Y17" s="6">
        <f t="shared" si="10"/>
        <v>1</v>
      </c>
      <c r="Z17" s="6">
        <f t="shared" si="11"/>
        <v>2</v>
      </c>
    </row>
    <row r="18" spans="1:26" x14ac:dyDescent="0.2">
      <c r="A18" s="78">
        <v>12</v>
      </c>
      <c r="B18" s="15" t="str">
        <f>Stat.!B16</f>
        <v>Kelbler Petr</v>
      </c>
      <c r="C18" s="36">
        <f>Stat.!P16</f>
        <v>1023</v>
      </c>
      <c r="D18" s="36">
        <f>Stat.!AD16</f>
        <v>0</v>
      </c>
      <c r="E18" s="36">
        <f>Stat.!AR16</f>
        <v>3</v>
      </c>
      <c r="F18" s="36">
        <f>Stat.!BF16</f>
        <v>2</v>
      </c>
      <c r="G18" s="16">
        <f>Stat.!BT16</f>
        <v>2</v>
      </c>
      <c r="H18" s="294" t="str">
        <f t="shared" si="0"/>
        <v>Kelbler Petr</v>
      </c>
      <c r="I18" s="16">
        <f>Stat.!P53</f>
        <v>1162</v>
      </c>
      <c r="J18" s="27">
        <f>Stat.!AD53</f>
        <v>0</v>
      </c>
      <c r="K18" s="16">
        <f>Stat.!AR53</f>
        <v>3</v>
      </c>
      <c r="L18" s="27">
        <f>Stat.!BF53</f>
        <v>0</v>
      </c>
      <c r="M18" s="16">
        <f>Stat.!BT53</f>
        <v>2</v>
      </c>
      <c r="N18" s="35"/>
      <c r="O18" s="16">
        <f t="shared" si="1"/>
        <v>2185</v>
      </c>
      <c r="P18" s="27">
        <f t="shared" si="2"/>
        <v>0</v>
      </c>
      <c r="Q18" s="111">
        <f t="shared" si="3"/>
        <v>6</v>
      </c>
      <c r="R18" s="114">
        <f t="shared" si="4"/>
        <v>2</v>
      </c>
      <c r="S18" s="35">
        <f t="shared" si="5"/>
        <v>4</v>
      </c>
      <c r="T18" s="111">
        <f t="shared" si="6"/>
        <v>8</v>
      </c>
      <c r="U18" s="39"/>
      <c r="V18" s="6">
        <f t="shared" si="7"/>
        <v>3</v>
      </c>
      <c r="W18" s="6">
        <f t="shared" si="8"/>
        <v>5</v>
      </c>
      <c r="X18" s="6" t="str">
        <f t="shared" si="9"/>
        <v>Kelbler Petr</v>
      </c>
      <c r="Y18" s="6">
        <f t="shared" si="10"/>
        <v>5</v>
      </c>
      <c r="Z18" s="6">
        <f t="shared" si="11"/>
        <v>3</v>
      </c>
    </row>
    <row r="19" spans="1:26" x14ac:dyDescent="0.2">
      <c r="A19" s="78">
        <v>13</v>
      </c>
      <c r="B19" s="15" t="str">
        <f>Stat.!B33</f>
        <v>Březina Martin</v>
      </c>
      <c r="C19" s="36">
        <f>Stat.!P33</f>
        <v>0</v>
      </c>
      <c r="D19" s="36">
        <f>Stat.!AD33</f>
        <v>0</v>
      </c>
      <c r="E19" s="36">
        <f>Stat.!AR33</f>
        <v>0</v>
      </c>
      <c r="F19" s="36">
        <f>Stat.!BF33</f>
        <v>0</v>
      </c>
      <c r="G19" s="16">
        <f>Stat.!BT33</f>
        <v>0</v>
      </c>
      <c r="H19" s="294" t="str">
        <f t="shared" si="0"/>
        <v>Březina Martin</v>
      </c>
      <c r="I19" s="16">
        <f>Stat.!P70</f>
        <v>137</v>
      </c>
      <c r="J19" s="27">
        <f>Stat.!AD70</f>
        <v>0</v>
      </c>
      <c r="K19" s="16">
        <f>Stat.!AR70</f>
        <v>2</v>
      </c>
      <c r="L19" s="27">
        <f>Stat.!BF70</f>
        <v>0</v>
      </c>
      <c r="M19" s="16">
        <f>Stat.!BT70</f>
        <v>0</v>
      </c>
      <c r="N19" s="35"/>
      <c r="O19" s="16">
        <f t="shared" si="1"/>
        <v>137</v>
      </c>
      <c r="P19" s="27">
        <f t="shared" si="2"/>
        <v>0</v>
      </c>
      <c r="Q19" s="111">
        <f t="shared" si="3"/>
        <v>2</v>
      </c>
      <c r="R19" s="114">
        <f t="shared" si="4"/>
        <v>0</v>
      </c>
      <c r="S19" s="35">
        <f t="shared" si="5"/>
        <v>0</v>
      </c>
      <c r="T19" s="111">
        <f t="shared" si="6"/>
        <v>2</v>
      </c>
      <c r="U19" s="39"/>
      <c r="V19" s="6">
        <f t="shared" si="7"/>
        <v>2</v>
      </c>
      <c r="W19" s="6">
        <f t="shared" si="8"/>
        <v>0</v>
      </c>
      <c r="X19" s="6" t="str">
        <f t="shared" si="9"/>
        <v>Březina Martin</v>
      </c>
      <c r="Y19" s="6">
        <f t="shared" si="10"/>
        <v>0</v>
      </c>
      <c r="Z19" s="6">
        <f t="shared" si="11"/>
        <v>2</v>
      </c>
    </row>
    <row r="20" spans="1:26" x14ac:dyDescent="0.2">
      <c r="A20" s="78">
        <v>14</v>
      </c>
      <c r="B20" s="15" t="str">
        <f>Stat.!B19</f>
        <v>Novák Vojta</v>
      </c>
      <c r="C20" s="36">
        <f>Stat.!P19</f>
        <v>929</v>
      </c>
      <c r="D20" s="36">
        <f>Stat.!AD19</f>
        <v>26</v>
      </c>
      <c r="E20" s="36">
        <f>Stat.!AR19</f>
        <v>1</v>
      </c>
      <c r="F20" s="36">
        <f>Stat.!BF19</f>
        <v>0</v>
      </c>
      <c r="G20" s="16">
        <f>Stat.!BT19</f>
        <v>0</v>
      </c>
      <c r="H20" s="294" t="str">
        <f t="shared" si="0"/>
        <v>Novák Vojta</v>
      </c>
      <c r="I20" s="16">
        <f>Stat.!P56</f>
        <v>900</v>
      </c>
      <c r="J20" s="27">
        <f>Stat.!AD56</f>
        <v>0</v>
      </c>
      <c r="K20" s="16">
        <f>Stat.!AR56</f>
        <v>0</v>
      </c>
      <c r="L20" s="27">
        <f>Stat.!BF56</f>
        <v>0</v>
      </c>
      <c r="M20" s="16">
        <f>Stat.!BT56</f>
        <v>1</v>
      </c>
      <c r="N20" s="35"/>
      <c r="O20" s="16">
        <f t="shared" si="1"/>
        <v>1829</v>
      </c>
      <c r="P20" s="27">
        <f t="shared" si="2"/>
        <v>26</v>
      </c>
      <c r="Q20" s="111">
        <f t="shared" si="3"/>
        <v>1</v>
      </c>
      <c r="R20" s="114">
        <f t="shared" si="4"/>
        <v>0</v>
      </c>
      <c r="S20" s="35">
        <f t="shared" si="5"/>
        <v>1</v>
      </c>
      <c r="T20" s="111">
        <f t="shared" si="6"/>
        <v>1</v>
      </c>
      <c r="U20" s="39"/>
      <c r="V20" s="6">
        <f t="shared" si="7"/>
        <v>0</v>
      </c>
      <c r="W20" s="6">
        <f t="shared" si="8"/>
        <v>1</v>
      </c>
      <c r="X20" s="6" t="str">
        <f t="shared" si="9"/>
        <v>Novák Vojta</v>
      </c>
      <c r="Y20" s="6">
        <f t="shared" si="10"/>
        <v>1</v>
      </c>
      <c r="Z20" s="6">
        <f t="shared" si="11"/>
        <v>0</v>
      </c>
    </row>
    <row r="21" spans="1:26" x14ac:dyDescent="0.2">
      <c r="A21" s="78">
        <v>15</v>
      </c>
      <c r="B21" s="15" t="str">
        <f>Stat.!B18</f>
        <v>Novák Bohumír</v>
      </c>
      <c r="C21" s="36">
        <f>Stat.!P18</f>
        <v>508</v>
      </c>
      <c r="D21" s="36">
        <f>Stat.!AD18</f>
        <v>16</v>
      </c>
      <c r="E21" s="36">
        <f>Stat.!AR18</f>
        <v>0</v>
      </c>
      <c r="F21" s="36">
        <f>Stat.!BF18</f>
        <v>1</v>
      </c>
      <c r="G21" s="16">
        <f>Stat.!BT18</f>
        <v>2</v>
      </c>
      <c r="H21" s="294" t="str">
        <f t="shared" si="0"/>
        <v>Novák Bohumír</v>
      </c>
      <c r="I21" s="16">
        <f>Stat.!P55</f>
        <v>606</v>
      </c>
      <c r="J21" s="27">
        <f>Stat.!AD55</f>
        <v>29</v>
      </c>
      <c r="K21" s="16">
        <f>Stat.!AR55</f>
        <v>1</v>
      </c>
      <c r="L21" s="27">
        <f>Stat.!BF55</f>
        <v>2</v>
      </c>
      <c r="M21" s="16">
        <f>Stat.!BT55</f>
        <v>3</v>
      </c>
      <c r="N21" s="35"/>
      <c r="O21" s="16">
        <f t="shared" si="1"/>
        <v>1114</v>
      </c>
      <c r="P21" s="27">
        <f t="shared" si="2"/>
        <v>45</v>
      </c>
      <c r="Q21" s="111">
        <f t="shared" si="3"/>
        <v>1</v>
      </c>
      <c r="R21" s="114">
        <f t="shared" si="4"/>
        <v>3</v>
      </c>
      <c r="S21" s="35">
        <f t="shared" si="5"/>
        <v>5</v>
      </c>
      <c r="T21" s="111">
        <f t="shared" si="6"/>
        <v>4</v>
      </c>
      <c r="U21" s="39"/>
      <c r="V21" s="6">
        <f t="shared" si="7"/>
        <v>3</v>
      </c>
      <c r="W21" s="6">
        <f t="shared" si="8"/>
        <v>1</v>
      </c>
      <c r="X21" s="6" t="str">
        <f t="shared" si="9"/>
        <v>Novák Bohumír</v>
      </c>
      <c r="Y21" s="6">
        <f t="shared" si="10"/>
        <v>1</v>
      </c>
      <c r="Z21" s="6">
        <f t="shared" si="11"/>
        <v>3</v>
      </c>
    </row>
    <row r="22" spans="1:26" x14ac:dyDescent="0.2">
      <c r="A22" s="78">
        <v>16</v>
      </c>
      <c r="B22" s="15" t="str">
        <f>Stat.!B24</f>
        <v>Jahoda Martin</v>
      </c>
      <c r="C22" s="36">
        <f>Stat.!P24</f>
        <v>0</v>
      </c>
      <c r="D22" s="36">
        <f>Stat.!AD24</f>
        <v>0</v>
      </c>
      <c r="E22" s="36">
        <f>Stat.!AR24</f>
        <v>0</v>
      </c>
      <c r="F22" s="36">
        <f>Stat.!BF24</f>
        <v>0</v>
      </c>
      <c r="G22" s="16">
        <f>Stat.!BT24</f>
        <v>0</v>
      </c>
      <c r="H22" s="294" t="str">
        <f t="shared" si="0"/>
        <v>Jahoda Martin</v>
      </c>
      <c r="I22" s="16">
        <f>Stat.!P61</f>
        <v>0</v>
      </c>
      <c r="J22" s="27">
        <f>Stat.!AD61</f>
        <v>0</v>
      </c>
      <c r="K22" s="16">
        <f>Stat.!AR61</f>
        <v>0</v>
      </c>
      <c r="L22" s="27">
        <f>Stat.!BF61</f>
        <v>0</v>
      </c>
      <c r="M22" s="16">
        <f>Stat.!BT61</f>
        <v>0</v>
      </c>
      <c r="N22" s="35"/>
      <c r="O22" s="16">
        <f t="shared" si="1"/>
        <v>0</v>
      </c>
      <c r="P22" s="27">
        <f t="shared" si="2"/>
        <v>0</v>
      </c>
      <c r="Q22" s="111">
        <f t="shared" si="3"/>
        <v>0</v>
      </c>
      <c r="R22" s="114">
        <f t="shared" si="4"/>
        <v>0</v>
      </c>
      <c r="S22" s="35">
        <f t="shared" si="5"/>
        <v>0</v>
      </c>
      <c r="T22" s="111">
        <f t="shared" si="6"/>
        <v>0</v>
      </c>
      <c r="U22" s="39"/>
      <c r="V22" s="6">
        <f t="shared" si="7"/>
        <v>0</v>
      </c>
      <c r="W22" s="6">
        <f t="shared" si="8"/>
        <v>0</v>
      </c>
      <c r="X22" s="6" t="str">
        <f t="shared" si="9"/>
        <v>Jahoda Martin</v>
      </c>
      <c r="Y22" s="6">
        <f t="shared" si="10"/>
        <v>0</v>
      </c>
      <c r="Z22" s="6">
        <f t="shared" si="11"/>
        <v>0</v>
      </c>
    </row>
    <row r="23" spans="1:26" x14ac:dyDescent="0.2">
      <c r="A23" s="78">
        <v>17</v>
      </c>
      <c r="B23" s="15" t="str">
        <f>Stat.!B31</f>
        <v>Točík Daniel</v>
      </c>
      <c r="C23" s="36">
        <f>Stat.!P31</f>
        <v>0</v>
      </c>
      <c r="D23" s="36">
        <f>Stat.!AD31</f>
        <v>0</v>
      </c>
      <c r="E23" s="36">
        <f>Stat.!AR31</f>
        <v>0</v>
      </c>
      <c r="F23" s="36">
        <f>Stat.!BF31</f>
        <v>0</v>
      </c>
      <c r="G23" s="16">
        <f>Stat.!BT31</f>
        <v>0</v>
      </c>
      <c r="H23" s="294" t="str">
        <f t="shared" si="0"/>
        <v>Točík Daniel</v>
      </c>
      <c r="I23" s="16">
        <f>Stat.!P68</f>
        <v>314</v>
      </c>
      <c r="J23" s="27">
        <f>Stat.!AD68</f>
        <v>0</v>
      </c>
      <c r="K23" s="16">
        <f>Stat.!AR68</f>
        <v>1</v>
      </c>
      <c r="L23" s="27">
        <f>Stat.!BF68</f>
        <v>3</v>
      </c>
      <c r="M23" s="16">
        <f>Stat.!BT68</f>
        <v>0</v>
      </c>
      <c r="N23" s="35"/>
      <c r="O23" s="16">
        <f t="shared" si="1"/>
        <v>314</v>
      </c>
      <c r="P23" s="27">
        <f t="shared" si="2"/>
        <v>0</v>
      </c>
      <c r="Q23" s="111">
        <f t="shared" si="3"/>
        <v>1</v>
      </c>
      <c r="R23" s="114">
        <f t="shared" si="4"/>
        <v>3</v>
      </c>
      <c r="S23" s="35">
        <f t="shared" si="5"/>
        <v>0</v>
      </c>
      <c r="T23" s="111">
        <f t="shared" si="6"/>
        <v>4</v>
      </c>
      <c r="U23" s="39"/>
      <c r="V23" s="6">
        <f t="shared" si="7"/>
        <v>4</v>
      </c>
      <c r="W23" s="6">
        <f t="shared" si="8"/>
        <v>0</v>
      </c>
      <c r="X23" s="6" t="str">
        <f t="shared" si="9"/>
        <v>Točík Daniel</v>
      </c>
      <c r="Y23" s="6">
        <f t="shared" si="10"/>
        <v>0</v>
      </c>
      <c r="Z23" s="6">
        <f t="shared" si="11"/>
        <v>4</v>
      </c>
    </row>
    <row r="24" spans="1:26" x14ac:dyDescent="0.2">
      <c r="A24" s="78">
        <v>18</v>
      </c>
      <c r="B24" s="15" t="str">
        <f>Stat.!B7</f>
        <v>Chvátal Patrik</v>
      </c>
      <c r="C24" s="36">
        <f>Stat.!P7</f>
        <v>285</v>
      </c>
      <c r="D24" s="36">
        <f>Stat.!AD7</f>
        <v>69</v>
      </c>
      <c r="E24" s="36">
        <f>Stat.!AR7</f>
        <v>1</v>
      </c>
      <c r="F24" s="36">
        <f>Stat.!BF7</f>
        <v>1</v>
      </c>
      <c r="G24" s="16">
        <f>Stat.!BT7</f>
        <v>0</v>
      </c>
      <c r="H24" s="294" t="str">
        <f t="shared" si="0"/>
        <v>Chvátal Patrik</v>
      </c>
      <c r="I24" s="16">
        <f>Stat.!P44</f>
        <v>0</v>
      </c>
      <c r="J24" s="27">
        <f>Stat.!AD44</f>
        <v>0</v>
      </c>
      <c r="K24" s="16">
        <f>Stat.!AR44</f>
        <v>0</v>
      </c>
      <c r="L24" s="27">
        <f>Stat.!BF44</f>
        <v>0</v>
      </c>
      <c r="M24" s="16">
        <f>Stat.!BT44</f>
        <v>0</v>
      </c>
      <c r="N24" s="35"/>
      <c r="O24" s="16">
        <f t="shared" si="1"/>
        <v>285</v>
      </c>
      <c r="P24" s="27">
        <f t="shared" si="2"/>
        <v>69</v>
      </c>
      <c r="Q24" s="111">
        <f t="shared" si="3"/>
        <v>1</v>
      </c>
      <c r="R24" s="114">
        <f t="shared" si="4"/>
        <v>1</v>
      </c>
      <c r="S24" s="35">
        <f t="shared" si="5"/>
        <v>0</v>
      </c>
      <c r="T24" s="111">
        <f t="shared" si="6"/>
        <v>2</v>
      </c>
      <c r="U24" s="39"/>
      <c r="V24" s="6">
        <f t="shared" si="7"/>
        <v>0</v>
      </c>
      <c r="W24" s="6">
        <f t="shared" si="8"/>
        <v>2</v>
      </c>
      <c r="X24" s="6" t="str">
        <f t="shared" si="9"/>
        <v>Chvátal Patrik</v>
      </c>
      <c r="Y24" s="6">
        <f t="shared" si="10"/>
        <v>2</v>
      </c>
      <c r="Z24" s="6">
        <f t="shared" si="11"/>
        <v>0</v>
      </c>
    </row>
    <row r="25" spans="1:26" x14ac:dyDescent="0.2">
      <c r="A25" s="78">
        <v>19</v>
      </c>
      <c r="B25" s="15" t="str">
        <f>Stat.!B5</f>
        <v>Bastl Pavel</v>
      </c>
      <c r="C25" s="36">
        <f>Stat.!P5</f>
        <v>846</v>
      </c>
      <c r="D25" s="36">
        <f>Stat.!AD5</f>
        <v>19</v>
      </c>
      <c r="E25" s="36">
        <f>Stat.!AR5</f>
        <v>5</v>
      </c>
      <c r="F25" s="36">
        <f>Stat.!BF5</f>
        <v>1</v>
      </c>
      <c r="G25" s="16">
        <f>Stat.!BT5</f>
        <v>0</v>
      </c>
      <c r="H25" s="294" t="str">
        <f t="shared" si="0"/>
        <v>Bastl Pavel</v>
      </c>
      <c r="I25" s="16">
        <f>Stat.!P42</f>
        <v>1117</v>
      </c>
      <c r="J25" s="27">
        <f>Stat.!AD42</f>
        <v>0</v>
      </c>
      <c r="K25" s="16">
        <f>Stat.!AR42</f>
        <v>0</v>
      </c>
      <c r="L25" s="27">
        <f>Stat.!BF42</f>
        <v>2</v>
      </c>
      <c r="M25" s="16">
        <f>Stat.!BT42</f>
        <v>1</v>
      </c>
      <c r="N25" s="34"/>
      <c r="O25" s="16">
        <f t="shared" si="1"/>
        <v>1963</v>
      </c>
      <c r="P25" s="27">
        <f t="shared" si="2"/>
        <v>19</v>
      </c>
      <c r="Q25" s="111">
        <f t="shared" si="3"/>
        <v>5</v>
      </c>
      <c r="R25" s="114">
        <f t="shared" si="4"/>
        <v>3</v>
      </c>
      <c r="S25" s="35">
        <f t="shared" si="5"/>
        <v>1</v>
      </c>
      <c r="T25" s="111">
        <f t="shared" si="6"/>
        <v>8</v>
      </c>
      <c r="U25" s="39"/>
      <c r="V25" s="6">
        <f t="shared" si="7"/>
        <v>2</v>
      </c>
      <c r="W25" s="6">
        <f t="shared" si="8"/>
        <v>6</v>
      </c>
      <c r="X25" s="6" t="str">
        <f t="shared" si="9"/>
        <v>Bastl Pavel</v>
      </c>
      <c r="Y25" s="6">
        <f t="shared" si="10"/>
        <v>6</v>
      </c>
      <c r="Z25" s="6">
        <f t="shared" si="11"/>
        <v>2</v>
      </c>
    </row>
    <row r="26" spans="1:26" x14ac:dyDescent="0.2">
      <c r="A26" s="78">
        <v>20</v>
      </c>
      <c r="B26" s="15" t="str">
        <f>Stat.!B26</f>
        <v>Dolák Jan</v>
      </c>
      <c r="C26" s="36">
        <f>Stat.!P26</f>
        <v>0</v>
      </c>
      <c r="D26" s="36">
        <f>Stat.!AD26</f>
        <v>11</v>
      </c>
      <c r="E26" s="36">
        <f>Stat.!AR26</f>
        <v>0</v>
      </c>
      <c r="F26" s="36">
        <f>Stat.!BF26</f>
        <v>0</v>
      </c>
      <c r="G26" s="16">
        <f>Stat.!BT26</f>
        <v>0</v>
      </c>
      <c r="H26" s="294" t="str">
        <f t="shared" si="0"/>
        <v>Dolák Jan</v>
      </c>
      <c r="I26" s="16">
        <f>Stat.!P63</f>
        <v>0</v>
      </c>
      <c r="J26" s="27">
        <f>Stat.!AD63</f>
        <v>53</v>
      </c>
      <c r="K26" s="16">
        <f>Stat.!AR63</f>
        <v>0</v>
      </c>
      <c r="L26" s="27">
        <f>Stat.!BF63</f>
        <v>1</v>
      </c>
      <c r="M26" s="16">
        <f>Stat.!BT63</f>
        <v>0</v>
      </c>
      <c r="N26" s="35"/>
      <c r="O26" s="16">
        <f t="shared" si="1"/>
        <v>0</v>
      </c>
      <c r="P26" s="27">
        <f t="shared" si="2"/>
        <v>64</v>
      </c>
      <c r="Q26" s="111">
        <f t="shared" si="3"/>
        <v>0</v>
      </c>
      <c r="R26" s="114">
        <f t="shared" si="4"/>
        <v>1</v>
      </c>
      <c r="S26" s="35">
        <f t="shared" si="5"/>
        <v>0</v>
      </c>
      <c r="T26" s="111">
        <f t="shared" si="6"/>
        <v>1</v>
      </c>
      <c r="U26" s="39"/>
      <c r="V26" s="6">
        <f t="shared" si="7"/>
        <v>1</v>
      </c>
      <c r="W26" s="6">
        <f t="shared" si="8"/>
        <v>0</v>
      </c>
      <c r="X26" s="6" t="str">
        <f t="shared" si="9"/>
        <v>Dolák Jan</v>
      </c>
      <c r="Y26" s="6">
        <f t="shared" si="10"/>
        <v>0</v>
      </c>
      <c r="Z26" s="6">
        <f t="shared" si="11"/>
        <v>1</v>
      </c>
    </row>
    <row r="27" spans="1:26" x14ac:dyDescent="0.2">
      <c r="A27" s="78">
        <v>21</v>
      </c>
      <c r="B27" s="15" t="str">
        <f>Stat.!B20</f>
        <v>Pokorný Václav</v>
      </c>
      <c r="C27" s="36">
        <f>Stat.!P20</f>
        <v>903</v>
      </c>
      <c r="D27" s="36">
        <f>Stat.!AD20</f>
        <v>31</v>
      </c>
      <c r="E27" s="36">
        <f>Stat.!AR20</f>
        <v>1</v>
      </c>
      <c r="F27" s="36">
        <f>Stat.!BF20</f>
        <v>3</v>
      </c>
      <c r="G27" s="16">
        <f>Stat.!BT20</f>
        <v>2</v>
      </c>
      <c r="H27" s="294" t="str">
        <f t="shared" si="0"/>
        <v>Pokorný Václav</v>
      </c>
      <c r="I27" s="16">
        <f>Stat.!P57</f>
        <v>102</v>
      </c>
      <c r="J27" s="27">
        <f>Stat.!AD57</f>
        <v>0</v>
      </c>
      <c r="K27" s="16">
        <f>Stat.!AR57</f>
        <v>0</v>
      </c>
      <c r="L27" s="27">
        <f>Stat.!BF57</f>
        <v>0</v>
      </c>
      <c r="M27" s="16">
        <f>Stat.!BT57</f>
        <v>0</v>
      </c>
      <c r="N27" s="35"/>
      <c r="O27" s="16">
        <f t="shared" si="1"/>
        <v>1005</v>
      </c>
      <c r="P27" s="27">
        <f t="shared" si="2"/>
        <v>31</v>
      </c>
      <c r="Q27" s="111">
        <f t="shared" si="3"/>
        <v>1</v>
      </c>
      <c r="R27" s="114">
        <f t="shared" si="4"/>
        <v>3</v>
      </c>
      <c r="S27" s="35">
        <f t="shared" si="5"/>
        <v>2</v>
      </c>
      <c r="T27" s="111">
        <f t="shared" si="6"/>
        <v>4</v>
      </c>
      <c r="U27" s="39"/>
      <c r="V27" s="6">
        <f t="shared" si="7"/>
        <v>0</v>
      </c>
      <c r="W27" s="6">
        <f t="shared" si="8"/>
        <v>4</v>
      </c>
      <c r="X27" s="6" t="str">
        <f t="shared" si="9"/>
        <v>Pokorný Václav</v>
      </c>
      <c r="Y27" s="6">
        <f t="shared" si="10"/>
        <v>4</v>
      </c>
      <c r="Z27" s="6">
        <f t="shared" si="11"/>
        <v>0</v>
      </c>
    </row>
    <row r="28" spans="1:26" x14ac:dyDescent="0.2">
      <c r="A28" s="78">
        <v>22</v>
      </c>
      <c r="B28" s="15" t="str">
        <f>Stat.!B17</f>
        <v>Mašát Pavel</v>
      </c>
      <c r="C28" s="36">
        <f>Stat.!P17</f>
        <v>555</v>
      </c>
      <c r="D28" s="36">
        <f>Stat.!AD17</f>
        <v>55</v>
      </c>
      <c r="E28" s="36">
        <f>Stat.!AR17</f>
        <v>1</v>
      </c>
      <c r="F28" s="36">
        <f>Stat.!BF17</f>
        <v>0</v>
      </c>
      <c r="G28" s="16">
        <f>Stat.!BT17</f>
        <v>1</v>
      </c>
      <c r="H28" s="294" t="str">
        <f t="shared" si="0"/>
        <v>Mašát Pavel</v>
      </c>
      <c r="I28" s="16">
        <f>Stat.!P54</f>
        <v>196</v>
      </c>
      <c r="J28" s="27">
        <f>Stat.!AD54</f>
        <v>25</v>
      </c>
      <c r="K28" s="16">
        <f>Stat.!AR54</f>
        <v>0</v>
      </c>
      <c r="L28" s="27">
        <f>Stat.!BF54</f>
        <v>0</v>
      </c>
      <c r="M28" s="16">
        <f>Stat.!BT54</f>
        <v>1</v>
      </c>
      <c r="N28" s="35"/>
      <c r="O28" s="16">
        <f t="shared" si="1"/>
        <v>751</v>
      </c>
      <c r="P28" s="27">
        <f t="shared" si="2"/>
        <v>80</v>
      </c>
      <c r="Q28" s="111">
        <f t="shared" si="3"/>
        <v>1</v>
      </c>
      <c r="R28" s="114">
        <f t="shared" si="4"/>
        <v>0</v>
      </c>
      <c r="S28" s="35">
        <f t="shared" si="5"/>
        <v>2</v>
      </c>
      <c r="T28" s="111">
        <f t="shared" si="6"/>
        <v>1</v>
      </c>
      <c r="U28" s="39"/>
      <c r="V28" s="6">
        <f t="shared" si="7"/>
        <v>0</v>
      </c>
      <c r="W28" s="6">
        <f t="shared" si="8"/>
        <v>1</v>
      </c>
      <c r="X28" s="6" t="str">
        <f t="shared" si="9"/>
        <v>Mašát Pavel</v>
      </c>
      <c r="Y28" s="6">
        <f t="shared" si="10"/>
        <v>1</v>
      </c>
      <c r="Z28" s="6">
        <f t="shared" si="11"/>
        <v>0</v>
      </c>
    </row>
    <row r="29" spans="1:26" x14ac:dyDescent="0.2">
      <c r="A29" s="78">
        <v>23</v>
      </c>
      <c r="B29" s="15" t="str">
        <f>Stat.!B4</f>
        <v>Havlík Roman</v>
      </c>
      <c r="C29" s="36">
        <f>Stat.!P4</f>
        <v>900</v>
      </c>
      <c r="D29" s="36">
        <f>Stat.!AD4</f>
        <v>0</v>
      </c>
      <c r="E29" s="36">
        <f>Stat.!AR4</f>
        <v>0</v>
      </c>
      <c r="F29" s="36">
        <f>Stat.!BF4</f>
        <v>0</v>
      </c>
      <c r="G29" s="16">
        <f>Stat.!BT4</f>
        <v>1</v>
      </c>
      <c r="H29" s="294" t="str">
        <f t="shared" si="0"/>
        <v>Havlík Roman</v>
      </c>
      <c r="I29" s="16">
        <f>Stat.!P41</f>
        <v>990</v>
      </c>
      <c r="J29" s="27">
        <f>Stat.!AD41</f>
        <v>0</v>
      </c>
      <c r="K29" s="16">
        <f>Stat.!AR41</f>
        <v>0</v>
      </c>
      <c r="L29" s="27">
        <f>Stat.!BF41</f>
        <v>1</v>
      </c>
      <c r="M29" s="16">
        <f>Stat.!BT41</f>
        <v>0</v>
      </c>
      <c r="N29" s="35"/>
      <c r="O29" s="16">
        <f t="shared" si="1"/>
        <v>1890</v>
      </c>
      <c r="P29" s="27">
        <f t="shared" si="2"/>
        <v>0</v>
      </c>
      <c r="Q29" s="111">
        <f t="shared" si="3"/>
        <v>0</v>
      </c>
      <c r="R29" s="114">
        <f t="shared" si="4"/>
        <v>1</v>
      </c>
      <c r="S29" s="35">
        <f t="shared" si="5"/>
        <v>1</v>
      </c>
      <c r="T29" s="111">
        <f t="shared" si="6"/>
        <v>1</v>
      </c>
      <c r="U29" s="39"/>
      <c r="V29" s="6">
        <f t="shared" si="7"/>
        <v>1</v>
      </c>
      <c r="W29" s="6">
        <f t="shared" si="8"/>
        <v>0</v>
      </c>
      <c r="X29" s="6" t="str">
        <f t="shared" si="9"/>
        <v>Havlík Roman</v>
      </c>
      <c r="Y29" s="6">
        <f t="shared" si="10"/>
        <v>0</v>
      </c>
      <c r="Z29" s="6">
        <f t="shared" si="11"/>
        <v>1</v>
      </c>
    </row>
    <row r="30" spans="1:26" x14ac:dyDescent="0.2">
      <c r="A30" s="78">
        <v>24</v>
      </c>
      <c r="B30" s="15" t="str">
        <f>Stat.!B22</f>
        <v>Urbánek Pavel</v>
      </c>
      <c r="C30" s="36">
        <f>Stat.!P22</f>
        <v>88</v>
      </c>
      <c r="D30" s="36">
        <f>Stat.!AD22</f>
        <v>34</v>
      </c>
      <c r="E30" s="36">
        <f>Stat.!AR22</f>
        <v>1</v>
      </c>
      <c r="F30" s="36">
        <f>Stat.!BF22</f>
        <v>0</v>
      </c>
      <c r="G30" s="16">
        <f>Stat.!BT22</f>
        <v>1</v>
      </c>
      <c r="H30" s="294" t="str">
        <f t="shared" si="0"/>
        <v>Urbánek Pavel</v>
      </c>
      <c r="I30" s="16">
        <f>Stat.!P59</f>
        <v>270</v>
      </c>
      <c r="J30" s="27">
        <f>Stat.!AD59</f>
        <v>0</v>
      </c>
      <c r="K30" s="16">
        <f>Stat.!AR59</f>
        <v>0</v>
      </c>
      <c r="L30" s="27">
        <f>Stat.!BF59</f>
        <v>0</v>
      </c>
      <c r="M30" s="16">
        <f>Stat.!BT59</f>
        <v>1</v>
      </c>
      <c r="N30" s="35"/>
      <c r="O30" s="16">
        <f t="shared" si="1"/>
        <v>358</v>
      </c>
      <c r="P30" s="27">
        <f t="shared" si="2"/>
        <v>34</v>
      </c>
      <c r="Q30" s="111">
        <f t="shared" si="3"/>
        <v>1</v>
      </c>
      <c r="R30" s="114">
        <f t="shared" si="4"/>
        <v>0</v>
      </c>
      <c r="S30" s="35">
        <f t="shared" si="5"/>
        <v>2</v>
      </c>
      <c r="T30" s="111">
        <f t="shared" si="6"/>
        <v>1</v>
      </c>
      <c r="U30" s="39"/>
      <c r="V30" s="6">
        <f t="shared" si="7"/>
        <v>0</v>
      </c>
      <c r="W30" s="6">
        <f t="shared" si="8"/>
        <v>1</v>
      </c>
      <c r="X30" s="6" t="str">
        <f t="shared" si="9"/>
        <v>Urbánek Pavel</v>
      </c>
      <c r="Y30" s="6">
        <f t="shared" si="10"/>
        <v>1</v>
      </c>
      <c r="Z30" s="6">
        <f t="shared" si="11"/>
        <v>0</v>
      </c>
    </row>
    <row r="31" spans="1:26" x14ac:dyDescent="0.2">
      <c r="A31" s="78">
        <v>25</v>
      </c>
      <c r="B31" s="15" t="str">
        <f>Stat.!B23</f>
        <v>Zamazal Jindřich</v>
      </c>
      <c r="C31" s="36">
        <f>Stat.!P23</f>
        <v>996</v>
      </c>
      <c r="D31" s="36">
        <f>Stat.!AD23</f>
        <v>0</v>
      </c>
      <c r="E31" s="36">
        <f>Stat.!AR23</f>
        <v>0</v>
      </c>
      <c r="F31" s="36">
        <f>Stat.!BF23</f>
        <v>1</v>
      </c>
      <c r="G31" s="16">
        <f>Stat.!BT23</f>
        <v>2</v>
      </c>
      <c r="H31" s="294" t="str">
        <f t="shared" si="0"/>
        <v>Zamazal Jindřich</v>
      </c>
      <c r="I31" s="16">
        <f>Stat.!P60</f>
        <v>80</v>
      </c>
      <c r="J31" s="27">
        <f>Stat.!AD60</f>
        <v>0</v>
      </c>
      <c r="K31" s="16">
        <f>Stat.!AR60</f>
        <v>0</v>
      </c>
      <c r="L31" s="27">
        <f>Stat.!BF60</f>
        <v>0</v>
      </c>
      <c r="M31" s="16">
        <f>Stat.!BT60</f>
        <v>0</v>
      </c>
      <c r="N31" s="35"/>
      <c r="O31" s="16">
        <f t="shared" si="1"/>
        <v>1076</v>
      </c>
      <c r="P31" s="27">
        <f t="shared" si="2"/>
        <v>0</v>
      </c>
      <c r="Q31" s="111">
        <f t="shared" si="3"/>
        <v>0</v>
      </c>
      <c r="R31" s="114">
        <f t="shared" si="4"/>
        <v>1</v>
      </c>
      <c r="S31" s="35">
        <f t="shared" si="5"/>
        <v>2</v>
      </c>
      <c r="T31" s="111">
        <f t="shared" si="6"/>
        <v>1</v>
      </c>
      <c r="U31" s="39"/>
      <c r="V31" s="6">
        <f t="shared" si="7"/>
        <v>0</v>
      </c>
      <c r="W31" s="6">
        <f t="shared" si="8"/>
        <v>1</v>
      </c>
      <c r="X31" s="6" t="str">
        <f t="shared" si="9"/>
        <v>Zamazal Jindřich</v>
      </c>
      <c r="Y31" s="6">
        <f t="shared" si="10"/>
        <v>1</v>
      </c>
      <c r="Z31" s="6">
        <f t="shared" si="11"/>
        <v>0</v>
      </c>
    </row>
    <row r="32" spans="1:26" x14ac:dyDescent="0.2">
      <c r="A32" s="78">
        <v>26</v>
      </c>
      <c r="B32" s="15" t="str">
        <f>Stat.!B25</f>
        <v>Kapinus Radek</v>
      </c>
      <c r="C32" s="36">
        <f>Stat.!P25</f>
        <v>0</v>
      </c>
      <c r="D32" s="36">
        <f>Stat.!AD25</f>
        <v>0</v>
      </c>
      <c r="E32" s="36">
        <f>Stat.!AR25</f>
        <v>0</v>
      </c>
      <c r="F32" s="36">
        <f>Stat.!BF25</f>
        <v>0</v>
      </c>
      <c r="G32" s="16">
        <f>Stat.!BT25</f>
        <v>0</v>
      </c>
      <c r="H32" s="294" t="str">
        <f t="shared" si="0"/>
        <v>Kapinus Radek</v>
      </c>
      <c r="I32" s="16">
        <f>Stat.!P62</f>
        <v>0</v>
      </c>
      <c r="J32" s="27">
        <f>Stat.!AD62</f>
        <v>0</v>
      </c>
      <c r="K32" s="16">
        <f>Stat.!AR62</f>
        <v>0</v>
      </c>
      <c r="L32" s="27">
        <f>Stat.!BF62</f>
        <v>0</v>
      </c>
      <c r="M32" s="16">
        <f>Stat.!BT62</f>
        <v>0</v>
      </c>
      <c r="N32" s="34"/>
      <c r="O32" s="16">
        <f t="shared" si="1"/>
        <v>0</v>
      </c>
      <c r="P32" s="27">
        <f t="shared" si="2"/>
        <v>0</v>
      </c>
      <c r="Q32" s="111">
        <f t="shared" si="3"/>
        <v>0</v>
      </c>
      <c r="R32" s="114">
        <f t="shared" si="4"/>
        <v>0</v>
      </c>
      <c r="S32" s="35">
        <f t="shared" si="5"/>
        <v>0</v>
      </c>
      <c r="T32" s="111">
        <f t="shared" si="6"/>
        <v>0</v>
      </c>
      <c r="U32" s="39"/>
      <c r="V32" s="6">
        <f t="shared" si="7"/>
        <v>0</v>
      </c>
      <c r="W32" s="6">
        <f t="shared" si="8"/>
        <v>0</v>
      </c>
      <c r="X32" s="6" t="str">
        <f t="shared" si="9"/>
        <v>Kapinus Radek</v>
      </c>
      <c r="Y32" s="6">
        <f t="shared" si="10"/>
        <v>0</v>
      </c>
      <c r="Z32" s="6">
        <f t="shared" si="11"/>
        <v>0</v>
      </c>
    </row>
    <row r="33" spans="1:26" x14ac:dyDescent="0.2">
      <c r="A33" s="78">
        <v>27</v>
      </c>
      <c r="B33" s="15" t="str">
        <f>Stat.!B28</f>
        <v>Plachý Karel</v>
      </c>
      <c r="C33" s="36">
        <f>Stat.!P28</f>
        <v>0</v>
      </c>
      <c r="D33" s="36">
        <f>Stat.!AD28</f>
        <v>13</v>
      </c>
      <c r="E33" s="36">
        <f>Stat.!AR28</f>
        <v>0</v>
      </c>
      <c r="F33" s="36">
        <f>Stat.!BF28</f>
        <v>0</v>
      </c>
      <c r="G33" s="16">
        <f>Stat.!BT28</f>
        <v>0</v>
      </c>
      <c r="H33" s="294" t="str">
        <f t="shared" si="0"/>
        <v>Plachý Karel</v>
      </c>
      <c r="I33" s="16">
        <f>Stat.!P65</f>
        <v>0</v>
      </c>
      <c r="J33" s="27">
        <f>Stat.!AD65</f>
        <v>17</v>
      </c>
      <c r="K33" s="16">
        <f>Stat.!AR65</f>
        <v>0</v>
      </c>
      <c r="L33" s="27">
        <f>Stat.!BF65</f>
        <v>0</v>
      </c>
      <c r="M33" s="16">
        <f>Stat.!BT65</f>
        <v>0</v>
      </c>
      <c r="N33" s="35"/>
      <c r="O33" s="16">
        <f t="shared" si="1"/>
        <v>0</v>
      </c>
      <c r="P33" s="27">
        <f t="shared" si="2"/>
        <v>30</v>
      </c>
      <c r="Q33" s="111">
        <f t="shared" si="3"/>
        <v>0</v>
      </c>
      <c r="R33" s="114">
        <f t="shared" si="4"/>
        <v>0</v>
      </c>
      <c r="S33" s="35">
        <f t="shared" si="5"/>
        <v>0</v>
      </c>
      <c r="T33" s="111">
        <f t="shared" si="6"/>
        <v>0</v>
      </c>
      <c r="U33" s="39"/>
      <c r="V33" s="6">
        <f t="shared" si="7"/>
        <v>0</v>
      </c>
      <c r="W33" s="6">
        <f t="shared" si="8"/>
        <v>0</v>
      </c>
      <c r="X33" s="6" t="str">
        <f t="shared" si="9"/>
        <v>Plachý Karel</v>
      </c>
      <c r="Y33" s="6">
        <f t="shared" si="10"/>
        <v>0</v>
      </c>
      <c r="Z33" s="6">
        <f t="shared" si="11"/>
        <v>0</v>
      </c>
    </row>
    <row r="34" spans="1:26" x14ac:dyDescent="0.2">
      <c r="A34" s="78">
        <v>28</v>
      </c>
      <c r="B34" s="15" t="str">
        <f>Stat.!B29</f>
        <v>Janák Pavel</v>
      </c>
      <c r="C34" s="36">
        <f>Stat.!P29</f>
        <v>270</v>
      </c>
      <c r="D34" s="36">
        <f>Stat.!AD29</f>
        <v>0</v>
      </c>
      <c r="E34" s="36">
        <f>Stat.!AR29</f>
        <v>0</v>
      </c>
      <c r="F34" s="36">
        <f>Stat.!BF29</f>
        <v>0</v>
      </c>
      <c r="G34" s="16">
        <f>Stat.!BT29</f>
        <v>0</v>
      </c>
      <c r="H34" s="294" t="str">
        <f t="shared" si="0"/>
        <v>Janák Pavel</v>
      </c>
      <c r="I34" s="16">
        <f>Stat.!P66</f>
        <v>90</v>
      </c>
      <c r="J34" s="27">
        <f>Stat.!AD66</f>
        <v>0</v>
      </c>
      <c r="K34" s="16">
        <f>Stat.!AR66</f>
        <v>0</v>
      </c>
      <c r="L34" s="27">
        <f>Stat.!BF66</f>
        <v>0</v>
      </c>
      <c r="M34" s="16">
        <f>Stat.!BT66</f>
        <v>0</v>
      </c>
      <c r="N34" s="35"/>
      <c r="O34" s="16">
        <f t="shared" si="1"/>
        <v>360</v>
      </c>
      <c r="P34" s="27">
        <f t="shared" si="2"/>
        <v>0</v>
      </c>
      <c r="Q34" s="111">
        <f t="shared" si="3"/>
        <v>0</v>
      </c>
      <c r="R34" s="114">
        <f t="shared" si="4"/>
        <v>0</v>
      </c>
      <c r="S34" s="35">
        <f t="shared" si="5"/>
        <v>0</v>
      </c>
      <c r="T34" s="111">
        <f t="shared" si="6"/>
        <v>0</v>
      </c>
      <c r="U34" s="39"/>
      <c r="V34" s="6">
        <f t="shared" si="7"/>
        <v>0</v>
      </c>
      <c r="W34" s="6">
        <f t="shared" si="8"/>
        <v>0</v>
      </c>
      <c r="X34" s="6" t="str">
        <f t="shared" si="9"/>
        <v>Janák Pavel</v>
      </c>
      <c r="Y34" s="6">
        <f t="shared" si="10"/>
        <v>0</v>
      </c>
      <c r="Z34" s="6">
        <f t="shared" si="11"/>
        <v>0</v>
      </c>
    </row>
    <row r="35" spans="1:26" x14ac:dyDescent="0.2">
      <c r="A35" s="78">
        <v>29</v>
      </c>
      <c r="B35" s="15" t="str">
        <f>Stat.!B30</f>
        <v>Sevelda Roman</v>
      </c>
      <c r="C35" s="36">
        <f>Stat.!P30</f>
        <v>86</v>
      </c>
      <c r="D35" s="36">
        <f>Stat.!AD30</f>
        <v>0</v>
      </c>
      <c r="E35" s="36">
        <f>Stat.!AR30</f>
        <v>1</v>
      </c>
      <c r="F35" s="36">
        <f>Stat.!BF30</f>
        <v>0</v>
      </c>
      <c r="G35" s="16">
        <f>Stat.!BT30</f>
        <v>0</v>
      </c>
      <c r="H35" s="294" t="str">
        <f t="shared" si="0"/>
        <v>Sevelda Roman</v>
      </c>
      <c r="I35" s="16">
        <f>Stat.!P67</f>
        <v>255</v>
      </c>
      <c r="J35" s="27">
        <f>Stat.!AD67</f>
        <v>0</v>
      </c>
      <c r="K35" s="16">
        <f>Stat.!AR67</f>
        <v>1</v>
      </c>
      <c r="L35" s="27">
        <f>Stat.!BF67</f>
        <v>0</v>
      </c>
      <c r="M35" s="16">
        <f>Stat.!BT67</f>
        <v>0</v>
      </c>
      <c r="N35" s="35"/>
      <c r="O35" s="16">
        <f t="shared" si="1"/>
        <v>341</v>
      </c>
      <c r="P35" s="27">
        <f t="shared" si="2"/>
        <v>0</v>
      </c>
      <c r="Q35" s="111">
        <f t="shared" si="3"/>
        <v>2</v>
      </c>
      <c r="R35" s="114">
        <f t="shared" si="4"/>
        <v>0</v>
      </c>
      <c r="S35" s="35">
        <f t="shared" si="5"/>
        <v>0</v>
      </c>
      <c r="T35" s="111">
        <f t="shared" si="6"/>
        <v>2</v>
      </c>
      <c r="U35" s="39"/>
      <c r="V35" s="6">
        <f t="shared" si="7"/>
        <v>1</v>
      </c>
      <c r="W35" s="6">
        <f t="shared" si="8"/>
        <v>1</v>
      </c>
      <c r="X35" s="6" t="str">
        <f t="shared" si="9"/>
        <v>Sevelda Roman</v>
      </c>
      <c r="Y35" s="6">
        <f t="shared" si="10"/>
        <v>1</v>
      </c>
      <c r="Z35" s="6">
        <f t="shared" si="11"/>
        <v>1</v>
      </c>
    </row>
    <row r="36" spans="1:26" x14ac:dyDescent="0.2">
      <c r="A36" s="78">
        <v>30</v>
      </c>
      <c r="B36" s="15" t="str">
        <f>Stat.!B32</f>
        <v>Piler Tomáš</v>
      </c>
      <c r="C36" s="36">
        <f>Stat.!P32</f>
        <v>0</v>
      </c>
      <c r="D36" s="36">
        <f>Stat.!AD32</f>
        <v>0</v>
      </c>
      <c r="E36" s="36">
        <f>Stat.!AR32</f>
        <v>0</v>
      </c>
      <c r="F36" s="36">
        <f>Stat.!BF32</f>
        <v>0</v>
      </c>
      <c r="G36" s="16">
        <f>Stat.!BT32</f>
        <v>0</v>
      </c>
      <c r="H36" s="294" t="str">
        <f t="shared" si="0"/>
        <v>Piler Tomáš</v>
      </c>
      <c r="I36" s="16">
        <f>Stat.!P69</f>
        <v>180</v>
      </c>
      <c r="J36" s="27">
        <f>Stat.!AD69</f>
        <v>0</v>
      </c>
      <c r="K36" s="16">
        <f>Stat.!AR69</f>
        <v>1</v>
      </c>
      <c r="L36" s="27">
        <f>Stat.!BF69</f>
        <v>0</v>
      </c>
      <c r="M36" s="16">
        <f>Stat.!BT69</f>
        <v>0</v>
      </c>
      <c r="N36" s="35"/>
      <c r="O36" s="16">
        <f t="shared" si="1"/>
        <v>180</v>
      </c>
      <c r="P36" s="27">
        <f t="shared" si="2"/>
        <v>0</v>
      </c>
      <c r="Q36" s="111">
        <f t="shared" si="3"/>
        <v>1</v>
      </c>
      <c r="R36" s="114">
        <f t="shared" si="4"/>
        <v>0</v>
      </c>
      <c r="S36" s="35">
        <f t="shared" si="5"/>
        <v>0</v>
      </c>
      <c r="T36" s="111">
        <f t="shared" si="6"/>
        <v>1</v>
      </c>
      <c r="U36" s="39"/>
      <c r="V36" s="6">
        <f t="shared" si="7"/>
        <v>1</v>
      </c>
      <c r="W36" s="6">
        <f t="shared" si="8"/>
        <v>0</v>
      </c>
      <c r="X36" s="6" t="str">
        <f t="shared" si="9"/>
        <v>Piler Tomáš</v>
      </c>
      <c r="Y36" s="6">
        <f t="shared" si="10"/>
        <v>0</v>
      </c>
      <c r="Z36" s="6">
        <f t="shared" si="11"/>
        <v>1</v>
      </c>
    </row>
    <row r="37" spans="1:26" x14ac:dyDescent="0.2">
      <c r="A37" s="78">
        <v>31</v>
      </c>
      <c r="B37" s="15" t="str">
        <f>Stat.!B34</f>
        <v>Choloděnko Marian</v>
      </c>
      <c r="C37" s="36">
        <f>Stat.!P34</f>
        <v>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0</v>
      </c>
      <c r="H37" s="294" t="str">
        <f t="shared" si="0"/>
        <v>Choloděnko Marian</v>
      </c>
      <c r="I37" s="16">
        <f>Stat.!P71</f>
        <v>0</v>
      </c>
      <c r="J37" s="27">
        <f>Stat.!AD71</f>
        <v>7</v>
      </c>
      <c r="K37" s="16">
        <f>Stat.!AR71</f>
        <v>0</v>
      </c>
      <c r="L37" s="27">
        <f>Stat.!BF71</f>
        <v>0</v>
      </c>
      <c r="M37" s="16">
        <f>Stat.!BT71</f>
        <v>0</v>
      </c>
      <c r="N37" s="35"/>
      <c r="O37" s="16">
        <f t="shared" si="1"/>
        <v>0</v>
      </c>
      <c r="P37" s="27">
        <f t="shared" si="2"/>
        <v>7</v>
      </c>
      <c r="Q37" s="111">
        <f t="shared" si="3"/>
        <v>0</v>
      </c>
      <c r="R37" s="114">
        <f t="shared" si="4"/>
        <v>0</v>
      </c>
      <c r="S37" s="35">
        <f t="shared" si="5"/>
        <v>0</v>
      </c>
      <c r="T37" s="111">
        <f t="shared" si="6"/>
        <v>0</v>
      </c>
      <c r="U37" s="27"/>
      <c r="V37" s="6">
        <f t="shared" si="7"/>
        <v>0</v>
      </c>
      <c r="W37" s="6">
        <f t="shared" si="8"/>
        <v>0</v>
      </c>
      <c r="X37" s="6" t="str">
        <f t="shared" si="9"/>
        <v>Choloděnko Marian</v>
      </c>
      <c r="Y37" s="6">
        <f t="shared" si="10"/>
        <v>0</v>
      </c>
      <c r="Z37" s="6">
        <f t="shared" si="11"/>
        <v>0</v>
      </c>
    </row>
    <row r="38" spans="1:26" x14ac:dyDescent="0.2">
      <c r="A38" s="80">
        <v>32</v>
      </c>
      <c r="B38" s="15" t="str">
        <f>Stat.!B35</f>
        <v>Nedoma Václav</v>
      </c>
      <c r="C38" s="36">
        <f>Stat.!P35</f>
        <v>0</v>
      </c>
      <c r="D38" s="36">
        <f>Stat.!AD35</f>
        <v>0</v>
      </c>
      <c r="E38" s="36">
        <f>Stat.!AR35</f>
        <v>0</v>
      </c>
      <c r="F38" s="36">
        <f>Stat.!BF35</f>
        <v>0</v>
      </c>
      <c r="G38" s="16">
        <f>Stat.!BT35</f>
        <v>0</v>
      </c>
      <c r="H38" s="294" t="str">
        <f t="shared" si="0"/>
        <v>Nedoma Václav</v>
      </c>
      <c r="I38" s="16">
        <f>Stat.!P72</f>
        <v>90</v>
      </c>
      <c r="J38" s="27">
        <f>Stat.!AD72</f>
        <v>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1"/>
        <v>90</v>
      </c>
      <c r="P38" s="27">
        <f t="shared" si="2"/>
        <v>0</v>
      </c>
      <c r="Q38" s="111">
        <f t="shared" si="3"/>
        <v>0</v>
      </c>
      <c r="R38" s="114">
        <f t="shared" si="4"/>
        <v>0</v>
      </c>
      <c r="S38" s="35">
        <f t="shared" si="5"/>
        <v>0</v>
      </c>
      <c r="T38" s="111">
        <f t="shared" si="6"/>
        <v>0</v>
      </c>
      <c r="U38" s="27"/>
      <c r="V38" s="6">
        <f t="shared" si="7"/>
        <v>0</v>
      </c>
      <c r="W38" s="6">
        <f t="shared" si="8"/>
        <v>0</v>
      </c>
      <c r="X38" s="6" t="str">
        <f t="shared" si="9"/>
        <v>Nedoma Václav</v>
      </c>
      <c r="Y38" s="6">
        <f t="shared" si="10"/>
        <v>0</v>
      </c>
      <c r="Z38" s="6">
        <f t="shared" si="11"/>
        <v>0</v>
      </c>
    </row>
    <row r="39" spans="1:26" x14ac:dyDescent="0.2">
      <c r="A39" s="81">
        <v>33</v>
      </c>
      <c r="B39" s="15" t="str">
        <f>Stat.!B36</f>
        <v>Šťastný Martin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294" t="str">
        <f t="shared" si="0"/>
        <v>Šťastný Martin</v>
      </c>
      <c r="I39" s="16">
        <f>Stat.!P73</f>
        <v>90</v>
      </c>
      <c r="J39" s="27">
        <f>Stat.!AD73</f>
        <v>0</v>
      </c>
      <c r="K39" s="16">
        <f>Stat.!AR73</f>
        <v>0</v>
      </c>
      <c r="L39" s="27">
        <f>Stat.!BF73</f>
        <v>1</v>
      </c>
      <c r="M39" s="16">
        <f>Stat.!BT73</f>
        <v>0</v>
      </c>
      <c r="N39" s="35"/>
      <c r="O39" s="16">
        <f t="shared" si="1"/>
        <v>90</v>
      </c>
      <c r="P39" s="27">
        <f t="shared" si="2"/>
        <v>0</v>
      </c>
      <c r="Q39" s="111">
        <f t="shared" si="3"/>
        <v>0</v>
      </c>
      <c r="R39" s="114">
        <f t="shared" si="4"/>
        <v>1</v>
      </c>
      <c r="S39" s="35">
        <f t="shared" si="5"/>
        <v>0</v>
      </c>
      <c r="T39" s="111">
        <f t="shared" si="6"/>
        <v>1</v>
      </c>
      <c r="U39" s="27"/>
      <c r="V39" s="6">
        <f t="shared" si="7"/>
        <v>1</v>
      </c>
      <c r="W39" s="6">
        <f t="shared" si="8"/>
        <v>0</v>
      </c>
      <c r="X39" s="6" t="str">
        <f t="shared" si="9"/>
        <v>Šťastný Martin</v>
      </c>
      <c r="Y39" s="6">
        <f t="shared" si="10"/>
        <v>0</v>
      </c>
      <c r="Z39" s="6">
        <f t="shared" si="11"/>
        <v>1</v>
      </c>
    </row>
    <row r="40" spans="1:26" x14ac:dyDescent="0.2">
      <c r="A40" s="67"/>
      <c r="B40" s="67" t="s">
        <v>23</v>
      </c>
      <c r="C40" s="68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12">SUM(F7:F39)</f>
        <v>20</v>
      </c>
      <c r="G40" s="64">
        <f t="shared" si="12"/>
        <v>26</v>
      </c>
      <c r="H40" s="64">
        <f t="shared" si="12"/>
        <v>0</v>
      </c>
      <c r="I40" s="64">
        <f t="shared" si="12"/>
        <v>12298</v>
      </c>
      <c r="J40" s="64">
        <f t="shared" si="12"/>
        <v>572</v>
      </c>
      <c r="K40" s="64">
        <f t="shared" si="12"/>
        <v>29</v>
      </c>
      <c r="L40" s="64">
        <f t="shared" si="12"/>
        <v>33</v>
      </c>
      <c r="M40" s="64">
        <f t="shared" si="12"/>
        <v>17</v>
      </c>
      <c r="N40" s="64"/>
      <c r="O40" s="64">
        <f t="shared" si="1"/>
        <v>24382</v>
      </c>
      <c r="P40" s="64">
        <f t="shared" si="2"/>
        <v>1334</v>
      </c>
      <c r="Q40" s="112">
        <f t="shared" si="3"/>
        <v>54</v>
      </c>
      <c r="R40" s="112">
        <f t="shared" si="4"/>
        <v>53</v>
      </c>
      <c r="S40" s="64">
        <f t="shared" si="5"/>
        <v>43</v>
      </c>
      <c r="T40" s="112">
        <f t="shared" si="6"/>
        <v>107</v>
      </c>
      <c r="U40" s="64"/>
    </row>
    <row r="41" spans="1:26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113"/>
      <c r="U41" s="70"/>
    </row>
  </sheetData>
  <mergeCells count="6">
    <mergeCell ref="E4:F4"/>
    <mergeCell ref="K4:L4"/>
    <mergeCell ref="Q4:R4"/>
    <mergeCell ref="C6:G6"/>
    <mergeCell ref="I6:M6"/>
    <mergeCell ref="O6:U6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3:AF94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1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5.140625" style="6" customWidth="1"/>
    <col min="23" max="23" width="14.7109375" style="6" customWidth="1"/>
    <col min="24" max="24" width="8.140625" style="37" customWidth="1"/>
    <col min="25" max="25" width="9.140625" style="44"/>
    <col min="26" max="26" width="13.140625" style="45" customWidth="1"/>
    <col min="27" max="27" width="9.140625" style="46"/>
    <col min="28" max="28" width="6.140625" style="6" customWidth="1"/>
    <col min="29" max="29" width="13.140625" style="6" customWidth="1"/>
    <col min="30" max="32" width="9.140625" style="6"/>
  </cols>
  <sheetData>
    <row r="3" spans="1:27" x14ac:dyDescent="0.2">
      <c r="W3" s="6" t="s">
        <v>92</v>
      </c>
    </row>
    <row r="4" spans="1:27" x14ac:dyDescent="0.2">
      <c r="B4" s="7" t="str">
        <f>TAB!B4</f>
        <v>2014/2015</v>
      </c>
      <c r="C4" s="21" t="s">
        <v>14</v>
      </c>
      <c r="D4" s="22"/>
      <c r="E4" s="958" t="s">
        <v>0</v>
      </c>
      <c r="F4" s="959"/>
      <c r="G4" s="14" t="s">
        <v>13</v>
      </c>
      <c r="H4" s="13"/>
      <c r="I4" s="21" t="s">
        <v>14</v>
      </c>
      <c r="J4" s="22"/>
      <c r="K4" s="958" t="s">
        <v>0</v>
      </c>
      <c r="L4" s="959"/>
      <c r="M4" s="14" t="s">
        <v>13</v>
      </c>
      <c r="N4" s="13"/>
      <c r="O4" s="21" t="s">
        <v>14</v>
      </c>
      <c r="P4" s="22"/>
      <c r="Q4" s="973" t="s">
        <v>0</v>
      </c>
      <c r="R4" s="974"/>
      <c r="S4" s="26" t="s">
        <v>13</v>
      </c>
      <c r="T4" t="s">
        <v>1</v>
      </c>
      <c r="U4" s="9"/>
      <c r="Y4" s="44" t="s">
        <v>38</v>
      </c>
    </row>
    <row r="5" spans="1:27" ht="39" customHeight="1" thickBot="1" x14ac:dyDescent="0.25">
      <c r="A5" s="82"/>
      <c r="B5" s="3" t="s">
        <v>2</v>
      </c>
      <c r="C5" s="19" t="s">
        <v>157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157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9" t="s">
        <v>15</v>
      </c>
      <c r="R5" s="24" t="s">
        <v>9</v>
      </c>
      <c r="S5" s="20" t="s">
        <v>10</v>
      </c>
      <c r="T5" s="19" t="s">
        <v>8</v>
      </c>
      <c r="U5" s="38" t="s">
        <v>25</v>
      </c>
      <c r="V5" s="117" t="s">
        <v>18</v>
      </c>
      <c r="W5" s="29"/>
      <c r="X5" s="51" t="s">
        <v>34</v>
      </c>
      <c r="Y5" s="52" t="s">
        <v>27</v>
      </c>
      <c r="Z5" s="53" t="s">
        <v>33</v>
      </c>
    </row>
    <row r="6" spans="1:27" ht="13.5" thickTop="1" x14ac:dyDescent="0.2">
      <c r="A6" s="73"/>
      <c r="B6" s="4"/>
      <c r="C6" s="965" t="str">
        <f>TAB!C6</f>
        <v>Podzimní kolo 2014</v>
      </c>
      <c r="D6" s="965"/>
      <c r="E6" s="965"/>
      <c r="F6" s="965"/>
      <c r="G6" s="966"/>
      <c r="H6" s="5"/>
      <c r="I6" s="970" t="str">
        <f>TAB!I6</f>
        <v>Jarní kolo  2015</v>
      </c>
      <c r="J6" s="965"/>
      <c r="K6" s="965"/>
      <c r="L6" s="965"/>
      <c r="M6" s="966"/>
      <c r="N6" s="5"/>
      <c r="O6" s="970" t="str">
        <f>TAB!O6</f>
        <v>Ročník 2014/15</v>
      </c>
      <c r="P6" s="965"/>
      <c r="Q6" s="965"/>
      <c r="R6" s="965"/>
      <c r="S6" s="965"/>
      <c r="T6" s="965"/>
      <c r="U6" s="966"/>
      <c r="V6" s="102"/>
      <c r="Y6" s="46"/>
      <c r="Z6" s="54"/>
    </row>
    <row r="7" spans="1:27" x14ac:dyDescent="0.2">
      <c r="A7" s="79">
        <v>1</v>
      </c>
      <c r="B7" s="15" t="str">
        <f>Stat.!B9</f>
        <v>Habr Jiří</v>
      </c>
      <c r="C7" s="36">
        <f>Stat.!P9</f>
        <v>1080</v>
      </c>
      <c r="D7" s="36">
        <f>Stat.!AD9</f>
        <v>0</v>
      </c>
      <c r="E7" s="36">
        <f>Stat.!AR9</f>
        <v>2</v>
      </c>
      <c r="F7" s="36">
        <f>Stat.!BF9</f>
        <v>1</v>
      </c>
      <c r="G7" s="16">
        <f>Stat.!BT9</f>
        <v>2</v>
      </c>
      <c r="H7" s="294" t="str">
        <f t="shared" ref="H7:H39" si="0">B7</f>
        <v>Habr Jiří</v>
      </c>
      <c r="I7" s="16">
        <f>Stat.!P46</f>
        <v>1151</v>
      </c>
      <c r="J7" s="27">
        <f>Stat.!AD46</f>
        <v>0</v>
      </c>
      <c r="K7" s="16">
        <f>Stat.!AR46</f>
        <v>8</v>
      </c>
      <c r="L7" s="27">
        <f>Stat.!BF46</f>
        <v>4</v>
      </c>
      <c r="M7" s="16">
        <f>Stat.!BT46</f>
        <v>2</v>
      </c>
      <c r="N7" s="35"/>
      <c r="O7" s="16">
        <f t="shared" ref="O7:O40" si="1">C7+I7</f>
        <v>2231</v>
      </c>
      <c r="P7" s="27">
        <f t="shared" ref="P7:P40" si="2">D7+J7</f>
        <v>0</v>
      </c>
      <c r="Q7" s="16">
        <f t="shared" ref="Q7:Q40" si="3">E7+K7</f>
        <v>10</v>
      </c>
      <c r="R7" s="27">
        <f t="shared" ref="R7:R40" si="4">F7+L7</f>
        <v>5</v>
      </c>
      <c r="S7" s="33">
        <f t="shared" ref="S7:S40" si="5">G7+M7</f>
        <v>4</v>
      </c>
      <c r="T7" s="16">
        <f t="shared" ref="T7:T40" si="6">Q7+R7</f>
        <v>15</v>
      </c>
      <c r="U7" s="39"/>
      <c r="V7" s="102">
        <f t="shared" ref="V7:V39" si="7">I7+J7</f>
        <v>1151</v>
      </c>
      <c r="W7" s="15" t="str">
        <f t="shared" ref="W7:W37" si="8">B7</f>
        <v>Habr Jiří</v>
      </c>
      <c r="X7" s="37">
        <f t="shared" ref="X7:X37" si="9">V7/K7</f>
        <v>143.875</v>
      </c>
      <c r="Y7" s="46">
        <f t="shared" ref="Y7:Y37" si="10">V7/L7</f>
        <v>287.75</v>
      </c>
      <c r="Z7" s="55">
        <f t="shared" ref="Z7:Z37" si="11">V7/(K7+L7)</f>
        <v>95.916666666666671</v>
      </c>
      <c r="AA7" s="44">
        <f t="shared" ref="AA7:AA38" si="12">K7+L7</f>
        <v>12</v>
      </c>
    </row>
    <row r="8" spans="1:27" x14ac:dyDescent="0.2">
      <c r="A8" s="78">
        <v>2</v>
      </c>
      <c r="B8" s="15" t="str">
        <f>Stat.!B4</f>
        <v>Havlík Roman</v>
      </c>
      <c r="C8" s="36">
        <f>Stat.!P4</f>
        <v>900</v>
      </c>
      <c r="D8" s="36">
        <f>Stat.!AD4</f>
        <v>0</v>
      </c>
      <c r="E8" s="36">
        <f>Stat.!AR4</f>
        <v>0</v>
      </c>
      <c r="F8" s="36">
        <f>Stat.!BF4</f>
        <v>0</v>
      </c>
      <c r="G8" s="16">
        <f>Stat.!BT4</f>
        <v>1</v>
      </c>
      <c r="H8" s="294" t="str">
        <f t="shared" si="0"/>
        <v>Havlík Roman</v>
      </c>
      <c r="I8" s="16">
        <f>Stat.!P41</f>
        <v>990</v>
      </c>
      <c r="J8" s="27">
        <f>Stat.!AD41</f>
        <v>0</v>
      </c>
      <c r="K8" s="16">
        <f>Stat.!AR41</f>
        <v>0</v>
      </c>
      <c r="L8" s="27">
        <f>Stat.!BF41</f>
        <v>1</v>
      </c>
      <c r="M8" s="16">
        <f>Stat.!BT41</f>
        <v>0</v>
      </c>
      <c r="N8" s="35"/>
      <c r="O8" s="16">
        <f t="shared" si="1"/>
        <v>1890</v>
      </c>
      <c r="P8" s="27">
        <f t="shared" si="2"/>
        <v>0</v>
      </c>
      <c r="Q8" s="16">
        <f t="shared" si="3"/>
        <v>0</v>
      </c>
      <c r="R8" s="27">
        <f t="shared" si="4"/>
        <v>1</v>
      </c>
      <c r="S8" s="35">
        <f t="shared" si="5"/>
        <v>1</v>
      </c>
      <c r="T8" s="16">
        <f t="shared" si="6"/>
        <v>1</v>
      </c>
      <c r="U8" s="39"/>
      <c r="V8" s="102">
        <f t="shared" si="7"/>
        <v>990</v>
      </c>
      <c r="W8" s="15" t="str">
        <f t="shared" si="8"/>
        <v>Havlík Roman</v>
      </c>
      <c r="X8" s="37" t="e">
        <f t="shared" si="9"/>
        <v>#DIV/0!</v>
      </c>
      <c r="Y8" s="46">
        <f t="shared" si="10"/>
        <v>990</v>
      </c>
      <c r="Z8" s="55">
        <f t="shared" si="11"/>
        <v>990</v>
      </c>
      <c r="AA8" s="44">
        <f t="shared" si="12"/>
        <v>1</v>
      </c>
    </row>
    <row r="9" spans="1:27" x14ac:dyDescent="0.2">
      <c r="A9" s="78">
        <v>3</v>
      </c>
      <c r="B9" s="15" t="str">
        <f>Stat.!B6</f>
        <v>Bastl Vojta</v>
      </c>
      <c r="C9" s="36">
        <f>Stat.!P6</f>
        <v>355</v>
      </c>
      <c r="D9" s="36">
        <f>Stat.!AD6</f>
        <v>190</v>
      </c>
      <c r="E9" s="36">
        <f>Stat.!AR6</f>
        <v>2</v>
      </c>
      <c r="F9" s="36">
        <f>Stat.!BF6</f>
        <v>1</v>
      </c>
      <c r="G9" s="16">
        <f>Stat.!BT6</f>
        <v>1</v>
      </c>
      <c r="H9" s="294" t="str">
        <f t="shared" si="0"/>
        <v>Bastl Vojta</v>
      </c>
      <c r="I9" s="16">
        <f>Stat.!P43</f>
        <v>246</v>
      </c>
      <c r="J9" s="27">
        <f>Stat.!AD43</f>
        <v>8</v>
      </c>
      <c r="K9" s="16">
        <f>Stat.!AR43</f>
        <v>0</v>
      </c>
      <c r="L9" s="27">
        <f>Stat.!BF43</f>
        <v>1</v>
      </c>
      <c r="M9" s="16">
        <f>Stat.!BT43</f>
        <v>0</v>
      </c>
      <c r="N9" s="35"/>
      <c r="O9" s="16">
        <f t="shared" si="1"/>
        <v>601</v>
      </c>
      <c r="P9" s="27">
        <f t="shared" si="2"/>
        <v>198</v>
      </c>
      <c r="Q9" s="16">
        <f t="shared" si="3"/>
        <v>2</v>
      </c>
      <c r="R9" s="27">
        <f t="shared" si="4"/>
        <v>2</v>
      </c>
      <c r="S9" s="35">
        <f t="shared" si="5"/>
        <v>1</v>
      </c>
      <c r="T9" s="16">
        <f t="shared" si="6"/>
        <v>4</v>
      </c>
      <c r="U9" s="40"/>
      <c r="V9" s="102">
        <f t="shared" si="7"/>
        <v>254</v>
      </c>
      <c r="W9" s="15" t="str">
        <f t="shared" si="8"/>
        <v>Bastl Vojta</v>
      </c>
      <c r="X9" s="37" t="e">
        <f t="shared" si="9"/>
        <v>#DIV/0!</v>
      </c>
      <c r="Y9" s="46">
        <f t="shared" si="10"/>
        <v>254</v>
      </c>
      <c r="Z9" s="55">
        <f t="shared" si="11"/>
        <v>254</v>
      </c>
      <c r="AA9" s="44">
        <f t="shared" si="12"/>
        <v>1</v>
      </c>
    </row>
    <row r="10" spans="1:27" x14ac:dyDescent="0.2">
      <c r="A10" s="78">
        <v>4</v>
      </c>
      <c r="B10" s="15" t="str">
        <f>Stat.!B12</f>
        <v>Havlík Martin</v>
      </c>
      <c r="C10" s="36">
        <f>Stat.!P12</f>
        <v>90</v>
      </c>
      <c r="D10" s="36">
        <f>Stat.!AD12</f>
        <v>2</v>
      </c>
      <c r="E10" s="36">
        <f>Stat.!AR12</f>
        <v>0</v>
      </c>
      <c r="F10" s="36">
        <f>Stat.!BF12</f>
        <v>0</v>
      </c>
      <c r="G10" s="16">
        <f>Stat.!BT12</f>
        <v>0</v>
      </c>
      <c r="H10" s="294" t="str">
        <f t="shared" si="0"/>
        <v>Havlík Martin</v>
      </c>
      <c r="I10" s="16">
        <f>Stat.!P49</f>
        <v>133</v>
      </c>
      <c r="J10" s="27">
        <f>Stat.!AD49</f>
        <v>27</v>
      </c>
      <c r="K10" s="16">
        <f>Stat.!AR49</f>
        <v>0</v>
      </c>
      <c r="L10" s="27">
        <f>Stat.!BF49</f>
        <v>0</v>
      </c>
      <c r="M10" s="16">
        <f>Stat.!BT49</f>
        <v>0</v>
      </c>
      <c r="N10" s="35"/>
      <c r="O10" s="16">
        <f t="shared" si="1"/>
        <v>223</v>
      </c>
      <c r="P10" s="27">
        <f t="shared" si="2"/>
        <v>29</v>
      </c>
      <c r="Q10" s="16">
        <f t="shared" si="3"/>
        <v>0</v>
      </c>
      <c r="R10" s="27">
        <f t="shared" si="4"/>
        <v>0</v>
      </c>
      <c r="S10" s="35">
        <f t="shared" si="5"/>
        <v>0</v>
      </c>
      <c r="T10" s="16">
        <f t="shared" si="6"/>
        <v>0</v>
      </c>
      <c r="U10" s="39"/>
      <c r="V10" s="102">
        <f t="shared" si="7"/>
        <v>160</v>
      </c>
      <c r="W10" s="15" t="str">
        <f t="shared" si="8"/>
        <v>Havlík Martin</v>
      </c>
      <c r="X10" s="37" t="e">
        <f t="shared" si="9"/>
        <v>#DIV/0!</v>
      </c>
      <c r="Y10" s="46" t="e">
        <f t="shared" si="10"/>
        <v>#DIV/0!</v>
      </c>
      <c r="Z10" s="55" t="e">
        <f t="shared" si="11"/>
        <v>#DIV/0!</v>
      </c>
      <c r="AA10" s="44">
        <f t="shared" si="12"/>
        <v>0</v>
      </c>
    </row>
    <row r="11" spans="1:27" x14ac:dyDescent="0.2">
      <c r="A11" s="78">
        <v>5</v>
      </c>
      <c r="B11" s="15" t="str">
        <f>Stat.!B21</f>
        <v>Švarc Petr</v>
      </c>
      <c r="C11" s="36">
        <f>Stat.!P21</f>
        <v>1016</v>
      </c>
      <c r="D11" s="36">
        <f>Stat.!AD21</f>
        <v>0</v>
      </c>
      <c r="E11" s="36">
        <f>Stat.!AR21</f>
        <v>2</v>
      </c>
      <c r="F11" s="36">
        <f>Stat.!BF21</f>
        <v>4</v>
      </c>
      <c r="G11" s="16">
        <f>Stat.!BT21</f>
        <v>2</v>
      </c>
      <c r="H11" s="294" t="str">
        <f t="shared" si="0"/>
        <v>Švarc Petr</v>
      </c>
      <c r="I11" s="16">
        <f>Stat.!P58</f>
        <v>741</v>
      </c>
      <c r="J11" s="27">
        <f>Stat.!AD58</f>
        <v>24</v>
      </c>
      <c r="K11" s="16">
        <f>Stat.!AR58</f>
        <v>2</v>
      </c>
      <c r="L11" s="27">
        <f>Stat.!BF58</f>
        <v>4</v>
      </c>
      <c r="M11" s="16">
        <f>Stat.!BT58</f>
        <v>0</v>
      </c>
      <c r="N11" s="35"/>
      <c r="O11" s="16">
        <f t="shared" si="1"/>
        <v>1757</v>
      </c>
      <c r="P11" s="27">
        <f t="shared" si="2"/>
        <v>24</v>
      </c>
      <c r="Q11" s="16">
        <f t="shared" si="3"/>
        <v>4</v>
      </c>
      <c r="R11" s="27">
        <f t="shared" si="4"/>
        <v>8</v>
      </c>
      <c r="S11" s="35">
        <f t="shared" si="5"/>
        <v>2</v>
      </c>
      <c r="T11" s="16">
        <f t="shared" si="6"/>
        <v>12</v>
      </c>
      <c r="U11" s="39"/>
      <c r="V11" s="102">
        <f t="shared" si="7"/>
        <v>765</v>
      </c>
      <c r="W11" s="15" t="str">
        <f t="shared" si="8"/>
        <v>Švarc Petr</v>
      </c>
      <c r="X11" s="37">
        <f t="shared" si="9"/>
        <v>382.5</v>
      </c>
      <c r="Y11" s="46">
        <f t="shared" si="10"/>
        <v>191.25</v>
      </c>
      <c r="Z11" s="55">
        <f t="shared" si="11"/>
        <v>127.5</v>
      </c>
      <c r="AA11" s="44">
        <f t="shared" si="12"/>
        <v>6</v>
      </c>
    </row>
    <row r="12" spans="1:27" x14ac:dyDescent="0.2">
      <c r="A12" s="78">
        <v>6</v>
      </c>
      <c r="B12" s="15" t="str">
        <f>Stat.!B11</f>
        <v>Habr Vojta</v>
      </c>
      <c r="C12" s="36">
        <f>Stat.!P11</f>
        <v>704</v>
      </c>
      <c r="D12" s="36">
        <f>Stat.!AD11</f>
        <v>65</v>
      </c>
      <c r="E12" s="36">
        <f>Stat.!AR11</f>
        <v>5</v>
      </c>
      <c r="F12" s="36">
        <f>Stat.!BF11</f>
        <v>4</v>
      </c>
      <c r="G12" s="16">
        <f>Stat.!BT11</f>
        <v>9</v>
      </c>
      <c r="H12" s="294" t="str">
        <f t="shared" si="0"/>
        <v>Habr Vojta</v>
      </c>
      <c r="I12" s="16">
        <f>Stat.!P48</f>
        <v>798</v>
      </c>
      <c r="J12" s="27">
        <f>Stat.!AD48</f>
        <v>140</v>
      </c>
      <c r="K12" s="16">
        <f>Stat.!AR48</f>
        <v>6</v>
      </c>
      <c r="L12" s="27">
        <f>Stat.!BF48</f>
        <v>8</v>
      </c>
      <c r="M12" s="16">
        <f>Stat.!BT48</f>
        <v>1</v>
      </c>
      <c r="N12" s="35"/>
      <c r="O12" s="16">
        <f t="shared" si="1"/>
        <v>1502</v>
      </c>
      <c r="P12" s="27">
        <f t="shared" si="2"/>
        <v>205</v>
      </c>
      <c r="Q12" s="16">
        <f t="shared" si="3"/>
        <v>11</v>
      </c>
      <c r="R12" s="27">
        <f t="shared" si="4"/>
        <v>12</v>
      </c>
      <c r="S12" s="35">
        <f t="shared" si="5"/>
        <v>10</v>
      </c>
      <c r="T12" s="16">
        <f t="shared" si="6"/>
        <v>23</v>
      </c>
      <c r="U12" s="39"/>
      <c r="V12" s="102">
        <f t="shared" si="7"/>
        <v>938</v>
      </c>
      <c r="W12" s="15" t="str">
        <f t="shared" si="8"/>
        <v>Habr Vojta</v>
      </c>
      <c r="X12" s="37">
        <f t="shared" si="9"/>
        <v>156.33333333333334</v>
      </c>
      <c r="Y12" s="46">
        <f t="shared" si="10"/>
        <v>117.25</v>
      </c>
      <c r="Z12" s="55">
        <f t="shared" si="11"/>
        <v>67</v>
      </c>
      <c r="AA12" s="44">
        <f t="shared" si="12"/>
        <v>14</v>
      </c>
    </row>
    <row r="13" spans="1:27" x14ac:dyDescent="0.2">
      <c r="A13" s="78">
        <v>7</v>
      </c>
      <c r="B13" s="15" t="str">
        <f>Stat.!B14</f>
        <v>Jindra Damián</v>
      </c>
      <c r="C13" s="36">
        <f>Stat.!P14</f>
        <v>129</v>
      </c>
      <c r="D13" s="36">
        <f>Stat.!AD14</f>
        <v>45</v>
      </c>
      <c r="E13" s="36">
        <f>Stat.!AR14</f>
        <v>0</v>
      </c>
      <c r="F13" s="36">
        <f>Stat.!BF14</f>
        <v>0</v>
      </c>
      <c r="G13" s="16">
        <f>Stat.!BT14</f>
        <v>0</v>
      </c>
      <c r="H13" s="294" t="str">
        <f t="shared" si="0"/>
        <v>Jindra Damián</v>
      </c>
      <c r="I13" s="16">
        <f>Stat.!P51</f>
        <v>0</v>
      </c>
      <c r="J13" s="27">
        <f>Stat.!AD51</f>
        <v>45</v>
      </c>
      <c r="K13" s="16">
        <f>Stat.!AR51</f>
        <v>0</v>
      </c>
      <c r="L13" s="27">
        <f>Stat.!BF51</f>
        <v>1</v>
      </c>
      <c r="M13" s="16">
        <f>Stat.!BT51</f>
        <v>0</v>
      </c>
      <c r="N13" s="35"/>
      <c r="O13" s="16">
        <f t="shared" si="1"/>
        <v>129</v>
      </c>
      <c r="P13" s="27">
        <f t="shared" si="2"/>
        <v>90</v>
      </c>
      <c r="Q13" s="16">
        <f t="shared" si="3"/>
        <v>0</v>
      </c>
      <c r="R13" s="27">
        <f t="shared" si="4"/>
        <v>1</v>
      </c>
      <c r="S13" s="35">
        <f t="shared" si="5"/>
        <v>0</v>
      </c>
      <c r="T13" s="16">
        <f t="shared" si="6"/>
        <v>1</v>
      </c>
      <c r="U13" s="39"/>
      <c r="V13" s="102">
        <f t="shared" si="7"/>
        <v>45</v>
      </c>
      <c r="W13" s="15" t="str">
        <f t="shared" si="8"/>
        <v>Jindra Damián</v>
      </c>
      <c r="X13" s="37" t="e">
        <f t="shared" si="9"/>
        <v>#DIV/0!</v>
      </c>
      <c r="Y13" s="46">
        <f t="shared" si="10"/>
        <v>45</v>
      </c>
      <c r="Z13" s="55">
        <f t="shared" si="11"/>
        <v>45</v>
      </c>
      <c r="AA13" s="44">
        <f t="shared" si="12"/>
        <v>1</v>
      </c>
    </row>
    <row r="14" spans="1:27" x14ac:dyDescent="0.2">
      <c r="A14" s="78">
        <v>8</v>
      </c>
      <c r="B14" s="15" t="str">
        <f>Stat.!B10</f>
        <v>Habr Stanislav</v>
      </c>
      <c r="C14" s="36">
        <f>Stat.!P10</f>
        <v>270</v>
      </c>
      <c r="D14" s="36">
        <f>Stat.!AD10</f>
        <v>37</v>
      </c>
      <c r="E14" s="36">
        <f>Stat.!AR10</f>
        <v>0</v>
      </c>
      <c r="F14" s="36">
        <f>Stat.!BF10</f>
        <v>0</v>
      </c>
      <c r="G14" s="16">
        <f>Stat.!BT10</f>
        <v>1</v>
      </c>
      <c r="H14" s="294" t="str">
        <f t="shared" si="0"/>
        <v>Habr Stanislav</v>
      </c>
      <c r="I14" s="16">
        <f>Stat.!P47</f>
        <v>450</v>
      </c>
      <c r="J14" s="27">
        <f>Stat.!AD47</f>
        <v>10</v>
      </c>
      <c r="K14" s="16">
        <f>Stat.!AR47</f>
        <v>0</v>
      </c>
      <c r="L14" s="27">
        <f>Stat.!BF47</f>
        <v>0</v>
      </c>
      <c r="M14" s="16">
        <f>Stat.!BT47</f>
        <v>0</v>
      </c>
      <c r="N14" s="35"/>
      <c r="O14" s="16">
        <f t="shared" si="1"/>
        <v>720</v>
      </c>
      <c r="P14" s="27">
        <f t="shared" si="2"/>
        <v>47</v>
      </c>
      <c r="Q14" s="16">
        <f t="shared" si="3"/>
        <v>0</v>
      </c>
      <c r="R14" s="27">
        <f t="shared" si="4"/>
        <v>0</v>
      </c>
      <c r="S14" s="35">
        <f t="shared" si="5"/>
        <v>1</v>
      </c>
      <c r="T14" s="16">
        <f t="shared" si="6"/>
        <v>0</v>
      </c>
      <c r="U14" s="39"/>
      <c r="V14" s="102">
        <f t="shared" si="7"/>
        <v>460</v>
      </c>
      <c r="W14" s="15" t="str">
        <f t="shared" si="8"/>
        <v>Habr Stanislav</v>
      </c>
      <c r="X14" s="37" t="e">
        <f t="shared" si="9"/>
        <v>#DIV/0!</v>
      </c>
      <c r="Y14" s="46" t="e">
        <f t="shared" si="10"/>
        <v>#DIV/0!</v>
      </c>
      <c r="Z14" s="55" t="e">
        <f t="shared" si="11"/>
        <v>#DIV/0!</v>
      </c>
      <c r="AA14" s="44">
        <f t="shared" si="12"/>
        <v>0</v>
      </c>
    </row>
    <row r="15" spans="1:27" x14ac:dyDescent="0.2">
      <c r="A15" s="78">
        <v>9</v>
      </c>
      <c r="B15" s="15" t="str">
        <f>Stat.!B8</f>
        <v>Chvátal Tomáš</v>
      </c>
      <c r="C15" s="36">
        <f>Stat.!P8</f>
        <v>241</v>
      </c>
      <c r="D15" s="36">
        <f>Stat.!AD8</f>
        <v>81</v>
      </c>
      <c r="E15" s="36">
        <f>Stat.!AR8</f>
        <v>0</v>
      </c>
      <c r="F15" s="36">
        <f>Stat.!BF8</f>
        <v>0</v>
      </c>
      <c r="G15" s="16">
        <f>Stat.!BT8</f>
        <v>0</v>
      </c>
      <c r="H15" s="294" t="str">
        <f t="shared" si="0"/>
        <v>Chvátal Tomáš</v>
      </c>
      <c r="I15" s="16">
        <f>Stat.!P45</f>
        <v>990</v>
      </c>
      <c r="J15" s="27">
        <f>Stat.!AD45</f>
        <v>0</v>
      </c>
      <c r="K15" s="16">
        <f>Stat.!AR45</f>
        <v>3</v>
      </c>
      <c r="L15" s="27">
        <f>Stat.!BF45</f>
        <v>3</v>
      </c>
      <c r="M15" s="16">
        <f>Stat.!BT45</f>
        <v>1</v>
      </c>
      <c r="N15" s="32"/>
      <c r="O15" s="16">
        <f t="shared" si="1"/>
        <v>1231</v>
      </c>
      <c r="P15" s="27">
        <f t="shared" si="2"/>
        <v>81</v>
      </c>
      <c r="Q15" s="16">
        <f t="shared" si="3"/>
        <v>3</v>
      </c>
      <c r="R15" s="27">
        <f t="shared" si="4"/>
        <v>3</v>
      </c>
      <c r="S15" s="35">
        <f t="shared" si="5"/>
        <v>1</v>
      </c>
      <c r="T15" s="16">
        <f t="shared" si="6"/>
        <v>6</v>
      </c>
      <c r="U15" s="39"/>
      <c r="V15" s="102">
        <f t="shared" si="7"/>
        <v>990</v>
      </c>
      <c r="W15" s="15" t="str">
        <f t="shared" si="8"/>
        <v>Chvátal Tomáš</v>
      </c>
      <c r="X15" s="37">
        <f t="shared" si="9"/>
        <v>330</v>
      </c>
      <c r="Y15" s="46">
        <f t="shared" si="10"/>
        <v>330</v>
      </c>
      <c r="Z15" s="55">
        <f t="shared" si="11"/>
        <v>165</v>
      </c>
      <c r="AA15" s="44">
        <f t="shared" si="12"/>
        <v>6</v>
      </c>
    </row>
    <row r="16" spans="1:27" x14ac:dyDescent="0.2">
      <c r="A16" s="78">
        <v>10</v>
      </c>
      <c r="B16" s="15" t="str">
        <f>Stat.!B5</f>
        <v>Bastl Pavel</v>
      </c>
      <c r="C16" s="36">
        <f>Stat.!P5</f>
        <v>846</v>
      </c>
      <c r="D16" s="36">
        <f>Stat.!AD5</f>
        <v>19</v>
      </c>
      <c r="E16" s="36">
        <f>Stat.!AR5</f>
        <v>5</v>
      </c>
      <c r="F16" s="36">
        <f>Stat.!BF5</f>
        <v>1</v>
      </c>
      <c r="G16" s="16">
        <f>Stat.!BT5</f>
        <v>0</v>
      </c>
      <c r="H16" s="294" t="str">
        <f t="shared" si="0"/>
        <v>Bastl Pavel</v>
      </c>
      <c r="I16" s="16">
        <f>Stat.!P42</f>
        <v>1117</v>
      </c>
      <c r="J16" s="27">
        <f>Stat.!AD42</f>
        <v>0</v>
      </c>
      <c r="K16" s="16">
        <f>Stat.!AR42</f>
        <v>0</v>
      </c>
      <c r="L16" s="27">
        <f>Stat.!BF42</f>
        <v>2</v>
      </c>
      <c r="M16" s="16">
        <f>Stat.!BT42</f>
        <v>1</v>
      </c>
      <c r="N16" s="34"/>
      <c r="O16" s="16">
        <f t="shared" si="1"/>
        <v>1963</v>
      </c>
      <c r="P16" s="27">
        <f t="shared" si="2"/>
        <v>19</v>
      </c>
      <c r="Q16" s="16">
        <f t="shared" si="3"/>
        <v>5</v>
      </c>
      <c r="R16" s="27">
        <f t="shared" si="4"/>
        <v>3</v>
      </c>
      <c r="S16" s="35">
        <f t="shared" si="5"/>
        <v>1</v>
      </c>
      <c r="T16" s="16">
        <f t="shared" si="6"/>
        <v>8</v>
      </c>
      <c r="U16" s="39"/>
      <c r="V16" s="102">
        <f t="shared" si="7"/>
        <v>1117</v>
      </c>
      <c r="W16" s="15" t="str">
        <f t="shared" si="8"/>
        <v>Bastl Pavel</v>
      </c>
      <c r="X16" s="37" t="e">
        <f t="shared" si="9"/>
        <v>#DIV/0!</v>
      </c>
      <c r="Y16" s="46">
        <f t="shared" si="10"/>
        <v>558.5</v>
      </c>
      <c r="Z16" s="55">
        <f t="shared" si="11"/>
        <v>558.5</v>
      </c>
      <c r="AA16" s="44">
        <f t="shared" si="12"/>
        <v>2</v>
      </c>
    </row>
    <row r="17" spans="1:27" x14ac:dyDescent="0.2">
      <c r="A17" s="78">
        <v>11</v>
      </c>
      <c r="B17" s="15" t="str">
        <f>Stat.!B33</f>
        <v>Březina Martin</v>
      </c>
      <c r="C17" s="36">
        <f>Stat.!P33</f>
        <v>0</v>
      </c>
      <c r="D17" s="36">
        <f>Stat.!AD33</f>
        <v>0</v>
      </c>
      <c r="E17" s="36">
        <f>Stat.!AR33</f>
        <v>0</v>
      </c>
      <c r="F17" s="36">
        <f>Stat.!BF33</f>
        <v>0</v>
      </c>
      <c r="G17" s="16">
        <f>Stat.!BT33</f>
        <v>0</v>
      </c>
      <c r="H17" s="294" t="str">
        <f t="shared" si="0"/>
        <v>Březina Martin</v>
      </c>
      <c r="I17" s="16">
        <f>Stat.!P70</f>
        <v>137</v>
      </c>
      <c r="J17" s="27">
        <f>Stat.!AD70</f>
        <v>0</v>
      </c>
      <c r="K17" s="16">
        <f>Stat.!AR70</f>
        <v>2</v>
      </c>
      <c r="L17" s="27">
        <f>Stat.!BF70</f>
        <v>0</v>
      </c>
      <c r="M17" s="16">
        <f>Stat.!BT70</f>
        <v>0</v>
      </c>
      <c r="N17" s="35"/>
      <c r="O17" s="16">
        <f t="shared" si="1"/>
        <v>137</v>
      </c>
      <c r="P17" s="27">
        <f t="shared" si="2"/>
        <v>0</v>
      </c>
      <c r="Q17" s="16">
        <f t="shared" si="3"/>
        <v>2</v>
      </c>
      <c r="R17" s="27">
        <f t="shared" si="4"/>
        <v>0</v>
      </c>
      <c r="S17" s="35">
        <f t="shared" si="5"/>
        <v>0</v>
      </c>
      <c r="T17" s="16">
        <f t="shared" si="6"/>
        <v>2</v>
      </c>
      <c r="U17" s="39"/>
      <c r="V17" s="102">
        <f t="shared" si="7"/>
        <v>137</v>
      </c>
      <c r="W17" s="15" t="str">
        <f t="shared" si="8"/>
        <v>Březina Martin</v>
      </c>
      <c r="X17" s="37">
        <f t="shared" si="9"/>
        <v>68.5</v>
      </c>
      <c r="Y17" s="46" t="e">
        <f t="shared" si="10"/>
        <v>#DIV/0!</v>
      </c>
      <c r="Z17" s="55">
        <f t="shared" si="11"/>
        <v>68.5</v>
      </c>
      <c r="AA17" s="44">
        <f t="shared" si="12"/>
        <v>2</v>
      </c>
    </row>
    <row r="18" spans="1:27" x14ac:dyDescent="0.2">
      <c r="A18" s="78">
        <v>12</v>
      </c>
      <c r="B18" s="15" t="str">
        <f>Stat.!B7</f>
        <v>Chvátal Patrik</v>
      </c>
      <c r="C18" s="36">
        <f>Stat.!P7</f>
        <v>285</v>
      </c>
      <c r="D18" s="36">
        <f>Stat.!AD7</f>
        <v>69</v>
      </c>
      <c r="E18" s="36">
        <f>Stat.!AR7</f>
        <v>1</v>
      </c>
      <c r="F18" s="36">
        <f>Stat.!BF7</f>
        <v>1</v>
      </c>
      <c r="G18" s="16">
        <f>Stat.!BT7</f>
        <v>0</v>
      </c>
      <c r="H18" s="294" t="str">
        <f t="shared" si="0"/>
        <v>Chvátal Patrik</v>
      </c>
      <c r="I18" s="16">
        <f>Stat.!P44</f>
        <v>0</v>
      </c>
      <c r="J18" s="27">
        <f>Stat.!AD44</f>
        <v>0</v>
      </c>
      <c r="K18" s="16">
        <f>Stat.!AR44</f>
        <v>0</v>
      </c>
      <c r="L18" s="27">
        <f>Stat.!BF44</f>
        <v>0</v>
      </c>
      <c r="M18" s="16">
        <f>Stat.!BT44</f>
        <v>0</v>
      </c>
      <c r="N18" s="35"/>
      <c r="O18" s="16">
        <f t="shared" si="1"/>
        <v>285</v>
      </c>
      <c r="P18" s="27">
        <f t="shared" si="2"/>
        <v>69</v>
      </c>
      <c r="Q18" s="16">
        <f t="shared" si="3"/>
        <v>1</v>
      </c>
      <c r="R18" s="27">
        <f t="shared" si="4"/>
        <v>1</v>
      </c>
      <c r="S18" s="35">
        <f t="shared" si="5"/>
        <v>0</v>
      </c>
      <c r="T18" s="16">
        <f t="shared" si="6"/>
        <v>2</v>
      </c>
      <c r="U18" s="39"/>
      <c r="V18" s="102">
        <f t="shared" si="7"/>
        <v>0</v>
      </c>
      <c r="W18" s="15" t="str">
        <f t="shared" si="8"/>
        <v>Chvátal Patrik</v>
      </c>
      <c r="X18" s="37" t="e">
        <f t="shared" si="9"/>
        <v>#DIV/0!</v>
      </c>
      <c r="Y18" s="46" t="e">
        <f t="shared" si="10"/>
        <v>#DIV/0!</v>
      </c>
      <c r="Z18" s="55" t="e">
        <f t="shared" si="11"/>
        <v>#DIV/0!</v>
      </c>
      <c r="AA18" s="44">
        <f t="shared" si="12"/>
        <v>0</v>
      </c>
    </row>
    <row r="19" spans="1:27" x14ac:dyDescent="0.2">
      <c r="A19" s="78">
        <v>13</v>
      </c>
      <c r="B19" s="15" t="str">
        <f>Stat.!B13</f>
        <v>Havlík Vojta</v>
      </c>
      <c r="C19" s="36">
        <f>Stat.!P13</f>
        <v>810</v>
      </c>
      <c r="D19" s="36">
        <f>Stat.!AD13</f>
        <v>0</v>
      </c>
      <c r="E19" s="36">
        <f>Stat.!AR13</f>
        <v>0</v>
      </c>
      <c r="F19" s="36">
        <f>Stat.!BF13</f>
        <v>1</v>
      </c>
      <c r="G19" s="16">
        <f>Stat.!BT13</f>
        <v>0</v>
      </c>
      <c r="H19" s="294" t="str">
        <f t="shared" si="0"/>
        <v>Havlík Vojta</v>
      </c>
      <c r="I19" s="16">
        <f>Stat.!P50</f>
        <v>701</v>
      </c>
      <c r="J19" s="27">
        <f>Stat.!AD50</f>
        <v>0</v>
      </c>
      <c r="K19" s="16">
        <f>Stat.!AR50</f>
        <v>1</v>
      </c>
      <c r="L19" s="27">
        <f>Stat.!BF50</f>
        <v>1</v>
      </c>
      <c r="M19" s="16">
        <f>Stat.!BT50</f>
        <v>2</v>
      </c>
      <c r="N19" s="35"/>
      <c r="O19" s="16">
        <f t="shared" si="1"/>
        <v>1511</v>
      </c>
      <c r="P19" s="27">
        <f t="shared" si="2"/>
        <v>0</v>
      </c>
      <c r="Q19" s="16">
        <f t="shared" si="3"/>
        <v>1</v>
      </c>
      <c r="R19" s="27">
        <f t="shared" si="4"/>
        <v>2</v>
      </c>
      <c r="S19" s="35">
        <f t="shared" si="5"/>
        <v>2</v>
      </c>
      <c r="T19" s="16">
        <f t="shared" si="6"/>
        <v>3</v>
      </c>
      <c r="U19" s="39"/>
      <c r="V19" s="102">
        <f t="shared" si="7"/>
        <v>701</v>
      </c>
      <c r="W19" s="15" t="str">
        <f t="shared" si="8"/>
        <v>Havlík Vojta</v>
      </c>
      <c r="X19" s="37">
        <f t="shared" si="9"/>
        <v>701</v>
      </c>
      <c r="Y19" s="46">
        <f t="shared" si="10"/>
        <v>701</v>
      </c>
      <c r="Z19" s="55">
        <f t="shared" si="11"/>
        <v>350.5</v>
      </c>
      <c r="AA19" s="44">
        <f t="shared" si="12"/>
        <v>2</v>
      </c>
    </row>
    <row r="20" spans="1:27" x14ac:dyDescent="0.2">
      <c r="A20" s="78">
        <v>14</v>
      </c>
      <c r="B20" s="15" t="str">
        <f>Stat.!B15</f>
        <v>Kelbler Marek</v>
      </c>
      <c r="C20" s="36">
        <f>Stat.!P15</f>
        <v>0</v>
      </c>
      <c r="D20" s="36">
        <f>Stat.!AD15</f>
        <v>0</v>
      </c>
      <c r="E20" s="36">
        <f>Stat.!AR15</f>
        <v>0</v>
      </c>
      <c r="F20" s="36">
        <f>Stat.!BF15</f>
        <v>0</v>
      </c>
      <c r="G20" s="16">
        <f>Stat.!BT15</f>
        <v>0</v>
      </c>
      <c r="H20" s="294" t="str">
        <f t="shared" si="0"/>
        <v>Kelbler Marek</v>
      </c>
      <c r="I20" s="16">
        <f>Stat.!P52</f>
        <v>0</v>
      </c>
      <c r="J20" s="27">
        <f>Stat.!AD52</f>
        <v>0</v>
      </c>
      <c r="K20" s="16">
        <f>Stat.!AR52</f>
        <v>0</v>
      </c>
      <c r="L20" s="27">
        <f>Stat.!BF52</f>
        <v>0</v>
      </c>
      <c r="M20" s="16">
        <f>Stat.!BT52</f>
        <v>0</v>
      </c>
      <c r="N20" s="35"/>
      <c r="O20" s="16">
        <f t="shared" si="1"/>
        <v>0</v>
      </c>
      <c r="P20" s="27">
        <f t="shared" si="2"/>
        <v>0</v>
      </c>
      <c r="Q20" s="16">
        <f t="shared" si="3"/>
        <v>0</v>
      </c>
      <c r="R20" s="27">
        <f t="shared" si="4"/>
        <v>0</v>
      </c>
      <c r="S20" s="35">
        <f t="shared" si="5"/>
        <v>0</v>
      </c>
      <c r="T20" s="16">
        <f t="shared" si="6"/>
        <v>0</v>
      </c>
      <c r="U20" s="39"/>
      <c r="V20" s="102">
        <f t="shared" si="7"/>
        <v>0</v>
      </c>
      <c r="W20" s="15" t="str">
        <f t="shared" si="8"/>
        <v>Kelbler Marek</v>
      </c>
      <c r="X20" s="37" t="e">
        <f t="shared" si="9"/>
        <v>#DIV/0!</v>
      </c>
      <c r="Y20" s="46" t="e">
        <f t="shared" si="10"/>
        <v>#DIV/0!</v>
      </c>
      <c r="Z20" s="55" t="e">
        <f t="shared" si="11"/>
        <v>#DIV/0!</v>
      </c>
      <c r="AA20" s="44">
        <f t="shared" si="12"/>
        <v>0</v>
      </c>
    </row>
    <row r="21" spans="1:27" x14ac:dyDescent="0.2">
      <c r="A21" s="78">
        <v>15</v>
      </c>
      <c r="B21" s="15" t="str">
        <f>Stat.!B25</f>
        <v>Kapinus Radek</v>
      </c>
      <c r="C21" s="36">
        <f>Stat.!P25</f>
        <v>0</v>
      </c>
      <c r="D21" s="36">
        <f>Stat.!AD25</f>
        <v>0</v>
      </c>
      <c r="E21" s="36">
        <f>Stat.!AR25</f>
        <v>0</v>
      </c>
      <c r="F21" s="36">
        <f>Stat.!BF25</f>
        <v>0</v>
      </c>
      <c r="G21" s="16">
        <f>Stat.!BT25</f>
        <v>0</v>
      </c>
      <c r="H21" s="294" t="str">
        <f t="shared" si="0"/>
        <v>Kapinus Radek</v>
      </c>
      <c r="I21" s="16">
        <f>Stat.!P62</f>
        <v>0</v>
      </c>
      <c r="J21" s="27">
        <f>Stat.!AD62</f>
        <v>0</v>
      </c>
      <c r="K21" s="16">
        <f>Stat.!AR62</f>
        <v>0</v>
      </c>
      <c r="L21" s="27">
        <f>Stat.!BF62</f>
        <v>0</v>
      </c>
      <c r="M21" s="16">
        <f>Stat.!BT62</f>
        <v>0</v>
      </c>
      <c r="N21" s="34"/>
      <c r="O21" s="16">
        <f t="shared" si="1"/>
        <v>0</v>
      </c>
      <c r="P21" s="27">
        <f t="shared" si="2"/>
        <v>0</v>
      </c>
      <c r="Q21" s="16">
        <f t="shared" si="3"/>
        <v>0</v>
      </c>
      <c r="R21" s="27">
        <f t="shared" si="4"/>
        <v>0</v>
      </c>
      <c r="S21" s="35">
        <f t="shared" si="5"/>
        <v>0</v>
      </c>
      <c r="T21" s="16">
        <f t="shared" si="6"/>
        <v>0</v>
      </c>
      <c r="U21" s="39"/>
      <c r="V21" s="102">
        <f t="shared" si="7"/>
        <v>0</v>
      </c>
      <c r="W21" s="15" t="str">
        <f t="shared" si="8"/>
        <v>Kapinus Radek</v>
      </c>
      <c r="X21" s="37" t="e">
        <f t="shared" si="9"/>
        <v>#DIV/0!</v>
      </c>
      <c r="Y21" s="46" t="e">
        <f t="shared" si="10"/>
        <v>#DIV/0!</v>
      </c>
      <c r="Z21" s="55" t="e">
        <f t="shared" si="11"/>
        <v>#DIV/0!</v>
      </c>
      <c r="AA21" s="44">
        <f t="shared" si="12"/>
        <v>0</v>
      </c>
    </row>
    <row r="22" spans="1:27" x14ac:dyDescent="0.2">
      <c r="A22" s="78">
        <v>16</v>
      </c>
      <c r="B22" s="15" t="str">
        <f>Stat.!B19</f>
        <v>Novák Vojta</v>
      </c>
      <c r="C22" s="36">
        <f>Stat.!P19</f>
        <v>929</v>
      </c>
      <c r="D22" s="36">
        <f>Stat.!AD19</f>
        <v>26</v>
      </c>
      <c r="E22" s="36">
        <f>Stat.!AR19</f>
        <v>1</v>
      </c>
      <c r="F22" s="36">
        <f>Stat.!BF19</f>
        <v>0</v>
      </c>
      <c r="G22" s="16">
        <f>Stat.!BT19</f>
        <v>0</v>
      </c>
      <c r="H22" s="294" t="str">
        <f t="shared" si="0"/>
        <v>Novák Vojta</v>
      </c>
      <c r="I22" s="16">
        <f>Stat.!P56</f>
        <v>900</v>
      </c>
      <c r="J22" s="27">
        <f>Stat.!AD56</f>
        <v>0</v>
      </c>
      <c r="K22" s="16">
        <f>Stat.!AR56</f>
        <v>0</v>
      </c>
      <c r="L22" s="27">
        <f>Stat.!BF56</f>
        <v>0</v>
      </c>
      <c r="M22" s="16">
        <f>Stat.!BT56</f>
        <v>1</v>
      </c>
      <c r="N22" s="35"/>
      <c r="O22" s="16">
        <f t="shared" si="1"/>
        <v>1829</v>
      </c>
      <c r="P22" s="27">
        <f t="shared" si="2"/>
        <v>26</v>
      </c>
      <c r="Q22" s="16">
        <f t="shared" si="3"/>
        <v>1</v>
      </c>
      <c r="R22" s="27">
        <f t="shared" si="4"/>
        <v>0</v>
      </c>
      <c r="S22" s="35">
        <f t="shared" si="5"/>
        <v>1</v>
      </c>
      <c r="T22" s="16">
        <f t="shared" si="6"/>
        <v>1</v>
      </c>
      <c r="U22" s="39"/>
      <c r="V22" s="102">
        <f t="shared" si="7"/>
        <v>900</v>
      </c>
      <c r="W22" s="15" t="str">
        <f t="shared" si="8"/>
        <v>Novák Vojta</v>
      </c>
      <c r="X22" s="37" t="e">
        <f t="shared" si="9"/>
        <v>#DIV/0!</v>
      </c>
      <c r="Y22" s="46" t="e">
        <f t="shared" si="10"/>
        <v>#DIV/0!</v>
      </c>
      <c r="Z22" s="55" t="e">
        <f t="shared" si="11"/>
        <v>#DIV/0!</v>
      </c>
      <c r="AA22" s="44">
        <f t="shared" si="12"/>
        <v>0</v>
      </c>
    </row>
    <row r="23" spans="1:27" x14ac:dyDescent="0.2">
      <c r="A23" s="78">
        <v>17</v>
      </c>
      <c r="B23" s="15" t="str">
        <f>Stat.!B27</f>
        <v>Chvátal Jan</v>
      </c>
      <c r="C23" s="36">
        <f>Stat.!P27</f>
        <v>0</v>
      </c>
      <c r="D23" s="36">
        <f>Stat.!AD27</f>
        <v>68</v>
      </c>
      <c r="E23" s="36">
        <f>Stat.!AR27</f>
        <v>0</v>
      </c>
      <c r="F23" s="36">
        <f>Stat.!BF27</f>
        <v>0</v>
      </c>
      <c r="G23" s="16">
        <f>Stat.!BT27</f>
        <v>0</v>
      </c>
      <c r="H23" s="294" t="str">
        <f t="shared" si="0"/>
        <v>Chvátal Jan</v>
      </c>
      <c r="I23" s="16">
        <f>Stat.!P64</f>
        <v>509</v>
      </c>
      <c r="J23" s="27">
        <f>Stat.!AD64</f>
        <v>187</v>
      </c>
      <c r="K23" s="16">
        <f>Stat.!AR64</f>
        <v>0</v>
      </c>
      <c r="L23" s="27">
        <f>Stat.!BF64</f>
        <v>1</v>
      </c>
      <c r="M23" s="16">
        <f>Stat.!BT64</f>
        <v>2</v>
      </c>
      <c r="N23" s="35"/>
      <c r="O23" s="16">
        <f t="shared" si="1"/>
        <v>509</v>
      </c>
      <c r="P23" s="27">
        <f t="shared" si="2"/>
        <v>255</v>
      </c>
      <c r="Q23" s="16">
        <f t="shared" si="3"/>
        <v>0</v>
      </c>
      <c r="R23" s="27">
        <f t="shared" si="4"/>
        <v>1</v>
      </c>
      <c r="S23" s="35">
        <f t="shared" si="5"/>
        <v>2</v>
      </c>
      <c r="T23" s="16">
        <f t="shared" si="6"/>
        <v>1</v>
      </c>
      <c r="U23" s="39"/>
      <c r="V23" s="102">
        <f t="shared" si="7"/>
        <v>696</v>
      </c>
      <c r="W23" s="15" t="str">
        <f t="shared" si="8"/>
        <v>Chvátal Jan</v>
      </c>
      <c r="X23" s="37" t="e">
        <f t="shared" si="9"/>
        <v>#DIV/0!</v>
      </c>
      <c r="Y23" s="46">
        <f t="shared" si="10"/>
        <v>696</v>
      </c>
      <c r="Z23" s="55">
        <f t="shared" si="11"/>
        <v>696</v>
      </c>
      <c r="AA23" s="44">
        <f t="shared" si="12"/>
        <v>1</v>
      </c>
    </row>
    <row r="24" spans="1:27" x14ac:dyDescent="0.2">
      <c r="A24" s="78">
        <v>18</v>
      </c>
      <c r="B24" s="15" t="str">
        <f>Stat.!B16</f>
        <v>Kelbler Petr</v>
      </c>
      <c r="C24" s="36">
        <f>Stat.!P16</f>
        <v>1023</v>
      </c>
      <c r="D24" s="36">
        <f>Stat.!AD16</f>
        <v>0</v>
      </c>
      <c r="E24" s="36">
        <f>Stat.!AR16</f>
        <v>3</v>
      </c>
      <c r="F24" s="36">
        <f>Stat.!BF16</f>
        <v>2</v>
      </c>
      <c r="G24" s="16">
        <f>Stat.!BT16</f>
        <v>2</v>
      </c>
      <c r="H24" s="294" t="str">
        <f t="shared" si="0"/>
        <v>Kelbler Petr</v>
      </c>
      <c r="I24" s="16">
        <f>Stat.!P53</f>
        <v>1162</v>
      </c>
      <c r="J24" s="27">
        <f>Stat.!AD53</f>
        <v>0</v>
      </c>
      <c r="K24" s="16">
        <f>Stat.!AR53</f>
        <v>3</v>
      </c>
      <c r="L24" s="27">
        <f>Stat.!BF53</f>
        <v>0</v>
      </c>
      <c r="M24" s="16">
        <f>Stat.!BT53</f>
        <v>2</v>
      </c>
      <c r="N24" s="35"/>
      <c r="O24" s="16">
        <f t="shared" si="1"/>
        <v>2185</v>
      </c>
      <c r="P24" s="27">
        <f t="shared" si="2"/>
        <v>0</v>
      </c>
      <c r="Q24" s="16">
        <f t="shared" si="3"/>
        <v>6</v>
      </c>
      <c r="R24" s="27">
        <f t="shared" si="4"/>
        <v>2</v>
      </c>
      <c r="S24" s="35">
        <f t="shared" si="5"/>
        <v>4</v>
      </c>
      <c r="T24" s="16">
        <f t="shared" si="6"/>
        <v>8</v>
      </c>
      <c r="U24" s="39"/>
      <c r="V24" s="102">
        <f t="shared" si="7"/>
        <v>1162</v>
      </c>
      <c r="W24" s="15" t="str">
        <f t="shared" si="8"/>
        <v>Kelbler Petr</v>
      </c>
      <c r="X24" s="37">
        <f t="shared" si="9"/>
        <v>387.33333333333331</v>
      </c>
      <c r="Y24" s="46" t="e">
        <f t="shared" si="10"/>
        <v>#DIV/0!</v>
      </c>
      <c r="Z24" s="55">
        <f t="shared" si="11"/>
        <v>387.33333333333331</v>
      </c>
      <c r="AA24" s="44">
        <f t="shared" si="12"/>
        <v>3</v>
      </c>
    </row>
    <row r="25" spans="1:27" x14ac:dyDescent="0.2">
      <c r="A25" s="78">
        <v>19</v>
      </c>
      <c r="B25" s="15" t="str">
        <f>Stat.!B20</f>
        <v>Pokorný Václav</v>
      </c>
      <c r="C25" s="36">
        <f>Stat.!P20</f>
        <v>903</v>
      </c>
      <c r="D25" s="36">
        <f>Stat.!AD20</f>
        <v>31</v>
      </c>
      <c r="E25" s="36">
        <f>Stat.!AR20</f>
        <v>1</v>
      </c>
      <c r="F25" s="36">
        <f>Stat.!BF20</f>
        <v>3</v>
      </c>
      <c r="G25" s="16">
        <f>Stat.!BT20</f>
        <v>2</v>
      </c>
      <c r="H25" s="294" t="str">
        <f t="shared" si="0"/>
        <v>Pokorný Václav</v>
      </c>
      <c r="I25" s="16">
        <f>Stat.!P57</f>
        <v>102</v>
      </c>
      <c r="J25" s="27">
        <f>Stat.!AD57</f>
        <v>0</v>
      </c>
      <c r="K25" s="16">
        <f>Stat.!AR57</f>
        <v>0</v>
      </c>
      <c r="L25" s="27">
        <f>Stat.!BF57</f>
        <v>0</v>
      </c>
      <c r="M25" s="16">
        <f>Stat.!BT57</f>
        <v>0</v>
      </c>
      <c r="N25" s="35"/>
      <c r="O25" s="16">
        <f t="shared" si="1"/>
        <v>1005</v>
      </c>
      <c r="P25" s="27">
        <f t="shared" si="2"/>
        <v>31</v>
      </c>
      <c r="Q25" s="16">
        <f t="shared" si="3"/>
        <v>1</v>
      </c>
      <c r="R25" s="27">
        <f t="shared" si="4"/>
        <v>3</v>
      </c>
      <c r="S25" s="35">
        <f t="shared" si="5"/>
        <v>2</v>
      </c>
      <c r="T25" s="16">
        <f t="shared" si="6"/>
        <v>4</v>
      </c>
      <c r="U25" s="39"/>
      <c r="V25" s="102">
        <f t="shared" si="7"/>
        <v>102</v>
      </c>
      <c r="W25" s="15" t="str">
        <f t="shared" si="8"/>
        <v>Pokorný Václav</v>
      </c>
      <c r="X25" s="37" t="e">
        <f t="shared" si="9"/>
        <v>#DIV/0!</v>
      </c>
      <c r="Y25" s="46" t="e">
        <f t="shared" si="10"/>
        <v>#DIV/0!</v>
      </c>
      <c r="Z25" s="55" t="e">
        <f t="shared" si="11"/>
        <v>#DIV/0!</v>
      </c>
      <c r="AA25" s="44">
        <f t="shared" si="12"/>
        <v>0</v>
      </c>
    </row>
    <row r="26" spans="1:27" x14ac:dyDescent="0.2">
      <c r="A26" s="78">
        <v>20</v>
      </c>
      <c r="B26" s="15" t="str">
        <f>Stat.!B17</f>
        <v>Mašát Pavel</v>
      </c>
      <c r="C26" s="36">
        <f>Stat.!P17</f>
        <v>555</v>
      </c>
      <c r="D26" s="36">
        <f>Stat.!AD17</f>
        <v>55</v>
      </c>
      <c r="E26" s="36">
        <f>Stat.!AR17</f>
        <v>1</v>
      </c>
      <c r="F26" s="36">
        <f>Stat.!BF17</f>
        <v>0</v>
      </c>
      <c r="G26" s="16">
        <f>Stat.!BT17</f>
        <v>1</v>
      </c>
      <c r="H26" s="294" t="str">
        <f t="shared" si="0"/>
        <v>Mašát Pavel</v>
      </c>
      <c r="I26" s="16">
        <f>Stat.!P54</f>
        <v>196</v>
      </c>
      <c r="J26" s="27">
        <f>Stat.!AD54</f>
        <v>25</v>
      </c>
      <c r="K26" s="16">
        <f>Stat.!AR54</f>
        <v>0</v>
      </c>
      <c r="L26" s="27">
        <f>Stat.!BF54</f>
        <v>0</v>
      </c>
      <c r="M26" s="16">
        <f>Stat.!BT54</f>
        <v>1</v>
      </c>
      <c r="N26" s="35"/>
      <c r="O26" s="16">
        <f t="shared" si="1"/>
        <v>751</v>
      </c>
      <c r="P26" s="27">
        <f t="shared" si="2"/>
        <v>80</v>
      </c>
      <c r="Q26" s="16">
        <f t="shared" si="3"/>
        <v>1</v>
      </c>
      <c r="R26" s="27">
        <f t="shared" si="4"/>
        <v>0</v>
      </c>
      <c r="S26" s="35">
        <f t="shared" si="5"/>
        <v>2</v>
      </c>
      <c r="T26" s="16">
        <f t="shared" si="6"/>
        <v>1</v>
      </c>
      <c r="U26" s="39"/>
      <c r="V26" s="102">
        <f t="shared" si="7"/>
        <v>221</v>
      </c>
      <c r="W26" s="15" t="str">
        <f t="shared" si="8"/>
        <v>Mašát Pavel</v>
      </c>
      <c r="X26" s="37" t="e">
        <f t="shared" si="9"/>
        <v>#DIV/0!</v>
      </c>
      <c r="Y26" s="46" t="e">
        <f t="shared" si="10"/>
        <v>#DIV/0!</v>
      </c>
      <c r="Z26" s="55" t="e">
        <f t="shared" si="11"/>
        <v>#DIV/0!</v>
      </c>
      <c r="AA26" s="44">
        <f t="shared" si="12"/>
        <v>0</v>
      </c>
    </row>
    <row r="27" spans="1:27" x14ac:dyDescent="0.2">
      <c r="A27" s="78">
        <v>21</v>
      </c>
      <c r="B27" s="15" t="str">
        <f>Stat.!B32</f>
        <v>Piler Tomáš</v>
      </c>
      <c r="C27" s="36">
        <f>Stat.!P32</f>
        <v>0</v>
      </c>
      <c r="D27" s="36">
        <f>Stat.!AD32</f>
        <v>0</v>
      </c>
      <c r="E27" s="36">
        <f>Stat.!AR32</f>
        <v>0</v>
      </c>
      <c r="F27" s="36">
        <f>Stat.!BF32</f>
        <v>0</v>
      </c>
      <c r="G27" s="16">
        <f>Stat.!BT32</f>
        <v>0</v>
      </c>
      <c r="H27" s="294" t="str">
        <f t="shared" si="0"/>
        <v>Piler Tomáš</v>
      </c>
      <c r="I27" s="16">
        <f>Stat.!P69</f>
        <v>180</v>
      </c>
      <c r="J27" s="27">
        <f>Stat.!AD69</f>
        <v>0</v>
      </c>
      <c r="K27" s="16">
        <f>Stat.!AR69</f>
        <v>1</v>
      </c>
      <c r="L27" s="27">
        <f>Stat.!BF69</f>
        <v>0</v>
      </c>
      <c r="M27" s="16">
        <f>Stat.!BT69</f>
        <v>0</v>
      </c>
      <c r="N27" s="35"/>
      <c r="O27" s="16">
        <f t="shared" si="1"/>
        <v>180</v>
      </c>
      <c r="P27" s="27">
        <f t="shared" si="2"/>
        <v>0</v>
      </c>
      <c r="Q27" s="16">
        <f t="shared" si="3"/>
        <v>1</v>
      </c>
      <c r="R27" s="27">
        <f t="shared" si="4"/>
        <v>0</v>
      </c>
      <c r="S27" s="35">
        <f t="shared" si="5"/>
        <v>0</v>
      </c>
      <c r="T27" s="16">
        <f t="shared" si="6"/>
        <v>1</v>
      </c>
      <c r="U27" s="39"/>
      <c r="V27" s="102">
        <f t="shared" si="7"/>
        <v>180</v>
      </c>
      <c r="W27" s="15" t="str">
        <f t="shared" si="8"/>
        <v>Piler Tomáš</v>
      </c>
      <c r="X27" s="37">
        <f t="shared" si="9"/>
        <v>180</v>
      </c>
      <c r="Y27" s="46" t="e">
        <f t="shared" si="10"/>
        <v>#DIV/0!</v>
      </c>
      <c r="Z27" s="55">
        <f t="shared" si="11"/>
        <v>180</v>
      </c>
      <c r="AA27" s="44">
        <f t="shared" si="12"/>
        <v>1</v>
      </c>
    </row>
    <row r="28" spans="1:27" x14ac:dyDescent="0.2">
      <c r="A28" s="78">
        <v>22</v>
      </c>
      <c r="B28" s="15" t="str">
        <f>Stat.!B28</f>
        <v>Plachý Karel</v>
      </c>
      <c r="C28" s="36">
        <f>Stat.!P28</f>
        <v>0</v>
      </c>
      <c r="D28" s="36">
        <f>Stat.!AD28</f>
        <v>13</v>
      </c>
      <c r="E28" s="36">
        <f>Stat.!AR28</f>
        <v>0</v>
      </c>
      <c r="F28" s="36">
        <f>Stat.!BF28</f>
        <v>0</v>
      </c>
      <c r="G28" s="16">
        <f>Stat.!BT28</f>
        <v>0</v>
      </c>
      <c r="H28" s="294" t="str">
        <f t="shared" si="0"/>
        <v>Plachý Karel</v>
      </c>
      <c r="I28" s="16">
        <f>Stat.!P66</f>
        <v>90</v>
      </c>
      <c r="J28" s="27">
        <f>Stat.!AD66</f>
        <v>0</v>
      </c>
      <c r="K28" s="16">
        <f>Stat.!AR66</f>
        <v>0</v>
      </c>
      <c r="L28" s="27">
        <f>Stat.!BF66</f>
        <v>0</v>
      </c>
      <c r="M28" s="16">
        <f>Stat.!BT66</f>
        <v>0</v>
      </c>
      <c r="N28" s="35"/>
      <c r="O28" s="16">
        <f t="shared" si="1"/>
        <v>90</v>
      </c>
      <c r="P28" s="27">
        <f t="shared" si="2"/>
        <v>13</v>
      </c>
      <c r="Q28" s="16">
        <f t="shared" si="3"/>
        <v>0</v>
      </c>
      <c r="R28" s="27">
        <f t="shared" si="4"/>
        <v>0</v>
      </c>
      <c r="S28" s="35">
        <f t="shared" si="5"/>
        <v>0</v>
      </c>
      <c r="T28" s="16">
        <f t="shared" si="6"/>
        <v>0</v>
      </c>
      <c r="U28" s="39"/>
      <c r="V28" s="102">
        <f t="shared" si="7"/>
        <v>90</v>
      </c>
      <c r="W28" s="15" t="str">
        <f t="shared" si="8"/>
        <v>Plachý Karel</v>
      </c>
      <c r="X28" s="37" t="e">
        <f t="shared" si="9"/>
        <v>#DIV/0!</v>
      </c>
      <c r="Y28" s="46" t="e">
        <f t="shared" si="10"/>
        <v>#DIV/0!</v>
      </c>
      <c r="Z28" s="55" t="e">
        <f t="shared" si="11"/>
        <v>#DIV/0!</v>
      </c>
      <c r="AA28" s="44">
        <f t="shared" si="12"/>
        <v>0</v>
      </c>
    </row>
    <row r="29" spans="1:27" x14ac:dyDescent="0.2">
      <c r="A29" s="78">
        <v>23</v>
      </c>
      <c r="B29" s="15" t="str">
        <f>Stat.!B29</f>
        <v>Janák Pavel</v>
      </c>
      <c r="C29" s="36">
        <f>Stat.!P29</f>
        <v>270</v>
      </c>
      <c r="D29" s="36">
        <f>Stat.!AD29</f>
        <v>0</v>
      </c>
      <c r="E29" s="36">
        <f>Stat.!AR29</f>
        <v>0</v>
      </c>
      <c r="F29" s="36">
        <f>Stat.!BF29</f>
        <v>0</v>
      </c>
      <c r="G29" s="16">
        <f>Stat.!BT29</f>
        <v>0</v>
      </c>
      <c r="H29" s="294" t="str">
        <f t="shared" si="0"/>
        <v>Janák Pavel</v>
      </c>
      <c r="I29" s="16">
        <f>Stat.!P66</f>
        <v>90</v>
      </c>
      <c r="J29" s="27">
        <f>Stat.!AD66</f>
        <v>0</v>
      </c>
      <c r="K29" s="16">
        <f>Stat.!AR66</f>
        <v>0</v>
      </c>
      <c r="L29" s="27">
        <f>Stat.!BF66</f>
        <v>0</v>
      </c>
      <c r="M29" s="16">
        <f>Stat.!BT66</f>
        <v>0</v>
      </c>
      <c r="N29" s="35"/>
      <c r="O29" s="16">
        <f t="shared" si="1"/>
        <v>360</v>
      </c>
      <c r="P29" s="27">
        <f t="shared" si="2"/>
        <v>0</v>
      </c>
      <c r="Q29" s="16">
        <f t="shared" si="3"/>
        <v>0</v>
      </c>
      <c r="R29" s="27">
        <f t="shared" si="4"/>
        <v>0</v>
      </c>
      <c r="S29" s="35">
        <f t="shared" si="5"/>
        <v>0</v>
      </c>
      <c r="T29" s="16">
        <f t="shared" si="6"/>
        <v>0</v>
      </c>
      <c r="U29" s="39"/>
      <c r="V29" s="102">
        <f t="shared" si="7"/>
        <v>90</v>
      </c>
      <c r="W29" s="15" t="str">
        <f t="shared" si="8"/>
        <v>Janák Pavel</v>
      </c>
      <c r="X29" s="37" t="e">
        <f t="shared" si="9"/>
        <v>#DIV/0!</v>
      </c>
      <c r="Y29" s="46" t="e">
        <f t="shared" si="10"/>
        <v>#DIV/0!</v>
      </c>
      <c r="Z29" s="55" t="e">
        <f t="shared" si="11"/>
        <v>#DIV/0!</v>
      </c>
      <c r="AA29" s="44">
        <f t="shared" si="12"/>
        <v>0</v>
      </c>
    </row>
    <row r="30" spans="1:27" x14ac:dyDescent="0.2">
      <c r="A30" s="78">
        <v>24</v>
      </c>
      <c r="B30" s="15" t="str">
        <f>Stat.!B31</f>
        <v>Točík Daniel</v>
      </c>
      <c r="C30" s="36">
        <f>Stat.!P31</f>
        <v>0</v>
      </c>
      <c r="D30" s="36">
        <f>Stat.!AD31</f>
        <v>0</v>
      </c>
      <c r="E30" s="36">
        <f>Stat.!AR31</f>
        <v>0</v>
      </c>
      <c r="F30" s="36">
        <f>Stat.!BF31</f>
        <v>0</v>
      </c>
      <c r="G30" s="16">
        <f>Stat.!BT31</f>
        <v>0</v>
      </c>
      <c r="H30" s="294" t="str">
        <f t="shared" si="0"/>
        <v>Točík Daniel</v>
      </c>
      <c r="I30" s="16">
        <f>Stat.!P68</f>
        <v>314</v>
      </c>
      <c r="J30" s="27">
        <f>Stat.!AD68</f>
        <v>0</v>
      </c>
      <c r="K30" s="16">
        <f>Stat.!AR68</f>
        <v>1</v>
      </c>
      <c r="L30" s="27">
        <f>Stat.!BF68</f>
        <v>3</v>
      </c>
      <c r="M30" s="16">
        <f>Stat.!BT68</f>
        <v>0</v>
      </c>
      <c r="N30" s="35"/>
      <c r="O30" s="16">
        <f t="shared" si="1"/>
        <v>314</v>
      </c>
      <c r="P30" s="27">
        <f t="shared" si="2"/>
        <v>0</v>
      </c>
      <c r="Q30" s="16">
        <f t="shared" si="3"/>
        <v>1</v>
      </c>
      <c r="R30" s="27">
        <f t="shared" si="4"/>
        <v>3</v>
      </c>
      <c r="S30" s="35">
        <f t="shared" si="5"/>
        <v>0</v>
      </c>
      <c r="T30" s="16">
        <f t="shared" si="6"/>
        <v>4</v>
      </c>
      <c r="U30" s="39"/>
      <c r="V30" s="102">
        <f t="shared" si="7"/>
        <v>314</v>
      </c>
      <c r="W30" s="15" t="str">
        <f t="shared" si="8"/>
        <v>Točík Daniel</v>
      </c>
      <c r="X30" s="37">
        <f t="shared" si="9"/>
        <v>314</v>
      </c>
      <c r="Y30" s="46">
        <f t="shared" si="10"/>
        <v>104.66666666666667</v>
      </c>
      <c r="Z30" s="55">
        <f t="shared" si="11"/>
        <v>78.5</v>
      </c>
      <c r="AA30" s="44">
        <f t="shared" si="12"/>
        <v>4</v>
      </c>
    </row>
    <row r="31" spans="1:27" x14ac:dyDescent="0.2">
      <c r="A31" s="78">
        <v>25</v>
      </c>
      <c r="B31" s="15" t="str">
        <f>Stat.!B18</f>
        <v>Novák Bohumír</v>
      </c>
      <c r="C31" s="36">
        <f>Stat.!P18</f>
        <v>508</v>
      </c>
      <c r="D31" s="36">
        <f>Stat.!AD18</f>
        <v>16</v>
      </c>
      <c r="E31" s="36">
        <f>Stat.!AR18</f>
        <v>0</v>
      </c>
      <c r="F31" s="36">
        <f>Stat.!BF18</f>
        <v>1</v>
      </c>
      <c r="G31" s="16">
        <f>Stat.!BT18</f>
        <v>2</v>
      </c>
      <c r="H31" s="294" t="str">
        <f t="shared" si="0"/>
        <v>Novák Bohumír</v>
      </c>
      <c r="I31" s="16">
        <f>Stat.!P55</f>
        <v>606</v>
      </c>
      <c r="J31" s="27">
        <f>Stat.!AD55</f>
        <v>29</v>
      </c>
      <c r="K31" s="16">
        <f>Stat.!AR55</f>
        <v>1</v>
      </c>
      <c r="L31" s="27">
        <f>Stat.!BF55</f>
        <v>2</v>
      </c>
      <c r="M31" s="16">
        <f>Stat.!BT55</f>
        <v>3</v>
      </c>
      <c r="N31" s="35"/>
      <c r="O31" s="16">
        <f t="shared" si="1"/>
        <v>1114</v>
      </c>
      <c r="P31" s="27">
        <f t="shared" si="2"/>
        <v>45</v>
      </c>
      <c r="Q31" s="16">
        <f t="shared" si="3"/>
        <v>1</v>
      </c>
      <c r="R31" s="27">
        <f t="shared" si="4"/>
        <v>3</v>
      </c>
      <c r="S31" s="35">
        <f t="shared" si="5"/>
        <v>5</v>
      </c>
      <c r="T31" s="16">
        <f t="shared" si="6"/>
        <v>4</v>
      </c>
      <c r="U31" s="39"/>
      <c r="V31" s="102">
        <f t="shared" si="7"/>
        <v>635</v>
      </c>
      <c r="W31" s="15" t="str">
        <f t="shared" si="8"/>
        <v>Novák Bohumír</v>
      </c>
      <c r="X31" s="37">
        <f t="shared" si="9"/>
        <v>635</v>
      </c>
      <c r="Y31" s="46">
        <f t="shared" si="10"/>
        <v>317.5</v>
      </c>
      <c r="Z31" s="55">
        <f t="shared" si="11"/>
        <v>211.66666666666666</v>
      </c>
      <c r="AA31" s="44">
        <f t="shared" si="12"/>
        <v>3</v>
      </c>
    </row>
    <row r="32" spans="1:27" x14ac:dyDescent="0.2">
      <c r="A32" s="78">
        <v>26</v>
      </c>
      <c r="B32" s="15" t="str">
        <f>Stat.!B22</f>
        <v>Urbánek Pavel</v>
      </c>
      <c r="C32" s="36">
        <f>Stat.!P22</f>
        <v>88</v>
      </c>
      <c r="D32" s="36">
        <f>Stat.!AD22</f>
        <v>34</v>
      </c>
      <c r="E32" s="36">
        <f>Stat.!AR22</f>
        <v>1</v>
      </c>
      <c r="F32" s="36">
        <f>Stat.!BF22</f>
        <v>0</v>
      </c>
      <c r="G32" s="16">
        <f>Stat.!BT22</f>
        <v>1</v>
      </c>
      <c r="H32" s="294" t="str">
        <f t="shared" si="0"/>
        <v>Urbánek Pavel</v>
      </c>
      <c r="I32" s="16">
        <f>Stat.!P59</f>
        <v>270</v>
      </c>
      <c r="J32" s="27">
        <f>Stat.!AD59</f>
        <v>0</v>
      </c>
      <c r="K32" s="16">
        <f>Stat.!AR59</f>
        <v>0</v>
      </c>
      <c r="L32" s="27">
        <f>Stat.!BF59</f>
        <v>0</v>
      </c>
      <c r="M32" s="16">
        <f>Stat.!BT59</f>
        <v>1</v>
      </c>
      <c r="N32" s="35"/>
      <c r="O32" s="16">
        <f t="shared" si="1"/>
        <v>358</v>
      </c>
      <c r="P32" s="27">
        <f t="shared" si="2"/>
        <v>34</v>
      </c>
      <c r="Q32" s="16">
        <f t="shared" si="3"/>
        <v>1</v>
      </c>
      <c r="R32" s="27">
        <f t="shared" si="4"/>
        <v>0</v>
      </c>
      <c r="S32" s="35">
        <f t="shared" si="5"/>
        <v>2</v>
      </c>
      <c r="T32" s="16">
        <f t="shared" si="6"/>
        <v>1</v>
      </c>
      <c r="U32" s="39"/>
      <c r="V32" s="102">
        <f t="shared" si="7"/>
        <v>270</v>
      </c>
      <c r="W32" s="15" t="str">
        <f t="shared" si="8"/>
        <v>Urbánek Pavel</v>
      </c>
      <c r="X32" s="37" t="e">
        <f t="shared" si="9"/>
        <v>#DIV/0!</v>
      </c>
      <c r="Y32" s="46" t="e">
        <f t="shared" si="10"/>
        <v>#DIV/0!</v>
      </c>
      <c r="Z32" s="55" t="e">
        <f t="shared" si="11"/>
        <v>#DIV/0!</v>
      </c>
      <c r="AA32" s="44">
        <f t="shared" si="12"/>
        <v>0</v>
      </c>
    </row>
    <row r="33" spans="1:30" x14ac:dyDescent="0.2">
      <c r="A33" s="78">
        <v>27</v>
      </c>
      <c r="B33" s="15" t="str">
        <f>Stat.!B24</f>
        <v>Jahoda Martin</v>
      </c>
      <c r="C33" s="36">
        <f>Stat.!P24</f>
        <v>0</v>
      </c>
      <c r="D33" s="36">
        <f>Stat.!AD24</f>
        <v>0</v>
      </c>
      <c r="E33" s="36">
        <f>Stat.!AR24</f>
        <v>0</v>
      </c>
      <c r="F33" s="36">
        <f>Stat.!BF24</f>
        <v>0</v>
      </c>
      <c r="G33" s="16">
        <f>Stat.!BT24</f>
        <v>0</v>
      </c>
      <c r="H33" s="294" t="str">
        <f t="shared" si="0"/>
        <v>Jahoda Martin</v>
      </c>
      <c r="I33" s="16">
        <f>Stat.!P61</f>
        <v>0</v>
      </c>
      <c r="J33" s="27">
        <f>Stat.!AD61</f>
        <v>0</v>
      </c>
      <c r="K33" s="16">
        <f>Stat.!AR61</f>
        <v>0</v>
      </c>
      <c r="L33" s="27">
        <f>Stat.!BF61</f>
        <v>0</v>
      </c>
      <c r="M33" s="16">
        <f>Stat.!BT61</f>
        <v>0</v>
      </c>
      <c r="N33" s="35"/>
      <c r="O33" s="16">
        <f t="shared" si="1"/>
        <v>0</v>
      </c>
      <c r="P33" s="27">
        <f t="shared" si="2"/>
        <v>0</v>
      </c>
      <c r="Q33" s="16">
        <f t="shared" si="3"/>
        <v>0</v>
      </c>
      <c r="R33" s="27">
        <f t="shared" si="4"/>
        <v>0</v>
      </c>
      <c r="S33" s="35">
        <f t="shared" si="5"/>
        <v>0</v>
      </c>
      <c r="T33" s="16">
        <f t="shared" si="6"/>
        <v>0</v>
      </c>
      <c r="U33" s="39"/>
      <c r="V33" s="102">
        <f t="shared" si="7"/>
        <v>0</v>
      </c>
      <c r="W33" s="15" t="str">
        <f t="shared" si="8"/>
        <v>Jahoda Martin</v>
      </c>
      <c r="X33" s="37" t="e">
        <f t="shared" si="9"/>
        <v>#DIV/0!</v>
      </c>
      <c r="Y33" s="46" t="e">
        <f t="shared" si="10"/>
        <v>#DIV/0!</v>
      </c>
      <c r="Z33" s="55" t="e">
        <f t="shared" si="11"/>
        <v>#DIV/0!</v>
      </c>
      <c r="AA33" s="44">
        <f t="shared" si="12"/>
        <v>0</v>
      </c>
    </row>
    <row r="34" spans="1:30" x14ac:dyDescent="0.2">
      <c r="A34" s="78">
        <v>28</v>
      </c>
      <c r="B34" s="15" t="str">
        <f>Stat.!B30</f>
        <v>Sevelda Roman</v>
      </c>
      <c r="C34" s="36">
        <f>Stat.!P30</f>
        <v>86</v>
      </c>
      <c r="D34" s="36">
        <f>Stat.!AD30</f>
        <v>0</v>
      </c>
      <c r="E34" s="36">
        <f>Stat.!AR30</f>
        <v>1</v>
      </c>
      <c r="F34" s="36">
        <f>Stat.!BF30</f>
        <v>0</v>
      </c>
      <c r="G34" s="16">
        <f>Stat.!BT30</f>
        <v>0</v>
      </c>
      <c r="H34" s="294" t="str">
        <f t="shared" si="0"/>
        <v>Sevelda Roman</v>
      </c>
      <c r="I34" s="16">
        <f>Stat.!P67</f>
        <v>255</v>
      </c>
      <c r="J34" s="27">
        <f>Stat.!AD67</f>
        <v>0</v>
      </c>
      <c r="K34" s="16">
        <f>Stat.!AR67</f>
        <v>1</v>
      </c>
      <c r="L34" s="27">
        <f>Stat.!BF67</f>
        <v>0</v>
      </c>
      <c r="M34" s="16">
        <f>Stat.!BT67</f>
        <v>0</v>
      </c>
      <c r="N34" s="35"/>
      <c r="O34" s="16">
        <f t="shared" si="1"/>
        <v>341</v>
      </c>
      <c r="P34" s="27">
        <f t="shared" si="2"/>
        <v>0</v>
      </c>
      <c r="Q34" s="16">
        <f t="shared" si="3"/>
        <v>2</v>
      </c>
      <c r="R34" s="27">
        <f t="shared" si="4"/>
        <v>0</v>
      </c>
      <c r="S34" s="35">
        <f t="shared" si="5"/>
        <v>0</v>
      </c>
      <c r="T34" s="16">
        <f t="shared" si="6"/>
        <v>2</v>
      </c>
      <c r="U34" s="39"/>
      <c r="V34" s="102">
        <f t="shared" si="7"/>
        <v>255</v>
      </c>
      <c r="W34" s="15" t="str">
        <f t="shared" si="8"/>
        <v>Sevelda Roman</v>
      </c>
      <c r="X34" s="37">
        <f t="shared" si="9"/>
        <v>255</v>
      </c>
      <c r="Y34" s="46" t="e">
        <f t="shared" si="10"/>
        <v>#DIV/0!</v>
      </c>
      <c r="Z34" s="55">
        <f t="shared" si="11"/>
        <v>255</v>
      </c>
      <c r="AA34" s="44">
        <f t="shared" si="12"/>
        <v>1</v>
      </c>
    </row>
    <row r="35" spans="1:30" x14ac:dyDescent="0.2">
      <c r="A35" s="78">
        <v>29</v>
      </c>
      <c r="B35" s="15" t="str">
        <f>Stat.!B26</f>
        <v>Dolák Jan</v>
      </c>
      <c r="C35" s="36">
        <f>Stat.!P26</f>
        <v>0</v>
      </c>
      <c r="D35" s="36">
        <f>Stat.!AD26</f>
        <v>11</v>
      </c>
      <c r="E35" s="36">
        <f>Stat.!AR26</f>
        <v>0</v>
      </c>
      <c r="F35" s="36">
        <f>Stat.!BF26</f>
        <v>0</v>
      </c>
      <c r="G35" s="16">
        <f>Stat.!BT26</f>
        <v>0</v>
      </c>
      <c r="H35" s="294" t="str">
        <f t="shared" si="0"/>
        <v>Dolák Jan</v>
      </c>
      <c r="I35" s="16">
        <f>Stat.!P63</f>
        <v>0</v>
      </c>
      <c r="J35" s="27">
        <f>Stat.!AD63</f>
        <v>53</v>
      </c>
      <c r="K35" s="16">
        <f>Stat.!AR63</f>
        <v>0</v>
      </c>
      <c r="L35" s="27">
        <f>Stat.!BF63</f>
        <v>1</v>
      </c>
      <c r="M35" s="16">
        <f>Stat.!BT63</f>
        <v>0</v>
      </c>
      <c r="N35" s="35"/>
      <c r="O35" s="16">
        <f t="shared" si="1"/>
        <v>0</v>
      </c>
      <c r="P35" s="27">
        <f t="shared" si="2"/>
        <v>64</v>
      </c>
      <c r="Q35" s="16">
        <f t="shared" si="3"/>
        <v>0</v>
      </c>
      <c r="R35" s="27">
        <f t="shared" si="4"/>
        <v>1</v>
      </c>
      <c r="S35" s="35">
        <f t="shared" si="5"/>
        <v>0</v>
      </c>
      <c r="T35" s="16">
        <f t="shared" si="6"/>
        <v>1</v>
      </c>
      <c r="U35" s="39"/>
      <c r="V35" s="102">
        <f t="shared" si="7"/>
        <v>53</v>
      </c>
      <c r="W35" s="15" t="str">
        <f t="shared" si="8"/>
        <v>Dolák Jan</v>
      </c>
      <c r="X35" s="37" t="e">
        <f t="shared" si="9"/>
        <v>#DIV/0!</v>
      </c>
      <c r="Y35" s="46">
        <f t="shared" si="10"/>
        <v>53</v>
      </c>
      <c r="Z35" s="55">
        <f t="shared" si="11"/>
        <v>53</v>
      </c>
      <c r="AA35" s="44">
        <f t="shared" si="12"/>
        <v>1</v>
      </c>
    </row>
    <row r="36" spans="1:30" x14ac:dyDescent="0.2">
      <c r="A36" s="78">
        <v>30</v>
      </c>
      <c r="B36" s="15" t="str">
        <f>Stat.!B23</f>
        <v>Zamazal Jindřich</v>
      </c>
      <c r="C36" s="36">
        <f>Stat.!P23</f>
        <v>996</v>
      </c>
      <c r="D36" s="36">
        <f>Stat.!AD23</f>
        <v>0</v>
      </c>
      <c r="E36" s="36">
        <f>Stat.!AR23</f>
        <v>0</v>
      </c>
      <c r="F36" s="36">
        <f>Stat.!BF23</f>
        <v>1</v>
      </c>
      <c r="G36" s="16">
        <f>Stat.!BT23</f>
        <v>2</v>
      </c>
      <c r="H36" s="294" t="str">
        <f t="shared" si="0"/>
        <v>Zamazal Jindřich</v>
      </c>
      <c r="I36" s="16">
        <f>Stat.!P60</f>
        <v>80</v>
      </c>
      <c r="J36" s="27">
        <f>Stat.!AD60</f>
        <v>0</v>
      </c>
      <c r="K36" s="16">
        <f>Stat.!AR60</f>
        <v>0</v>
      </c>
      <c r="L36" s="27">
        <f>Stat.!BF60</f>
        <v>0</v>
      </c>
      <c r="M36" s="16">
        <f>Stat.!BT60</f>
        <v>0</v>
      </c>
      <c r="N36" s="35"/>
      <c r="O36" s="16">
        <f t="shared" si="1"/>
        <v>1076</v>
      </c>
      <c r="P36" s="27">
        <f t="shared" si="2"/>
        <v>0</v>
      </c>
      <c r="Q36" s="16">
        <f t="shared" si="3"/>
        <v>0</v>
      </c>
      <c r="R36" s="27">
        <f t="shared" si="4"/>
        <v>1</v>
      </c>
      <c r="S36" s="35">
        <f t="shared" si="5"/>
        <v>2</v>
      </c>
      <c r="T36" s="16">
        <f t="shared" si="6"/>
        <v>1</v>
      </c>
      <c r="U36" s="39"/>
      <c r="V36" s="102">
        <f t="shared" si="7"/>
        <v>80</v>
      </c>
      <c r="W36" s="15" t="str">
        <f t="shared" si="8"/>
        <v>Zamazal Jindřich</v>
      </c>
      <c r="X36" s="37" t="e">
        <f t="shared" si="9"/>
        <v>#DIV/0!</v>
      </c>
      <c r="Y36" s="46" t="e">
        <f t="shared" si="10"/>
        <v>#DIV/0!</v>
      </c>
      <c r="Z36" s="55" t="e">
        <f t="shared" si="11"/>
        <v>#DIV/0!</v>
      </c>
      <c r="AA36" s="44">
        <f t="shared" si="12"/>
        <v>0</v>
      </c>
    </row>
    <row r="37" spans="1:30" x14ac:dyDescent="0.2">
      <c r="A37" s="78">
        <v>31</v>
      </c>
      <c r="B37" s="15" t="str">
        <f>Stat.!B34</f>
        <v>Choloděnko Marian</v>
      </c>
      <c r="C37" s="36">
        <f>Stat.!P34</f>
        <v>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0</v>
      </c>
      <c r="H37" s="294" t="str">
        <f t="shared" si="0"/>
        <v>Choloděnko Marian</v>
      </c>
      <c r="I37" s="16">
        <f>Stat.!P71</f>
        <v>0</v>
      </c>
      <c r="J37" s="27">
        <f>Stat.!AD71</f>
        <v>7</v>
      </c>
      <c r="K37" s="16">
        <f>Stat.!AR71</f>
        <v>0</v>
      </c>
      <c r="L37" s="27">
        <f>Stat.!BF71</f>
        <v>0</v>
      </c>
      <c r="M37" s="16">
        <f>Stat.!BT71</f>
        <v>0</v>
      </c>
      <c r="N37" s="35"/>
      <c r="O37" s="16">
        <f t="shared" si="1"/>
        <v>0</v>
      </c>
      <c r="P37" s="27">
        <f t="shared" si="2"/>
        <v>7</v>
      </c>
      <c r="Q37" s="16">
        <f t="shared" si="3"/>
        <v>0</v>
      </c>
      <c r="R37" s="27">
        <f t="shared" si="4"/>
        <v>0</v>
      </c>
      <c r="S37" s="35">
        <f t="shared" si="5"/>
        <v>0</v>
      </c>
      <c r="T37" s="16">
        <f t="shared" si="6"/>
        <v>0</v>
      </c>
      <c r="U37" s="27"/>
      <c r="V37" s="102">
        <f t="shared" si="7"/>
        <v>7</v>
      </c>
      <c r="W37" s="15" t="str">
        <f t="shared" si="8"/>
        <v>Choloděnko Marian</v>
      </c>
      <c r="X37" s="37" t="e">
        <f t="shared" si="9"/>
        <v>#DIV/0!</v>
      </c>
      <c r="Y37" s="46" t="e">
        <f t="shared" si="10"/>
        <v>#DIV/0!</v>
      </c>
      <c r="Z37" s="55" t="e">
        <f t="shared" si="11"/>
        <v>#DIV/0!</v>
      </c>
      <c r="AA37" s="44">
        <f t="shared" si="12"/>
        <v>0</v>
      </c>
    </row>
    <row r="38" spans="1:30" x14ac:dyDescent="0.2">
      <c r="A38" s="80">
        <v>32</v>
      </c>
      <c r="B38" s="15" t="str">
        <f>Stat.!B35</f>
        <v>Nedoma Václav</v>
      </c>
      <c r="C38" s="36">
        <f>Stat.!P35</f>
        <v>0</v>
      </c>
      <c r="D38" s="36">
        <f>Stat.!AD35</f>
        <v>0</v>
      </c>
      <c r="E38" s="36">
        <f>Stat.!AR35</f>
        <v>0</v>
      </c>
      <c r="F38" s="36">
        <f>Stat.!BF35</f>
        <v>0</v>
      </c>
      <c r="G38" s="16">
        <f>Stat.!BT35</f>
        <v>0</v>
      </c>
      <c r="H38" s="294" t="str">
        <f t="shared" si="0"/>
        <v>Nedoma Václav</v>
      </c>
      <c r="I38" s="16">
        <f>Stat.!P72</f>
        <v>90</v>
      </c>
      <c r="J38" s="27">
        <f>Stat.!AD72</f>
        <v>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1"/>
        <v>90</v>
      </c>
      <c r="P38" s="27">
        <f t="shared" si="2"/>
        <v>0</v>
      </c>
      <c r="Q38" s="16">
        <f t="shared" si="3"/>
        <v>0</v>
      </c>
      <c r="R38" s="27">
        <f t="shared" si="4"/>
        <v>0</v>
      </c>
      <c r="S38" s="35">
        <f t="shared" si="5"/>
        <v>0</v>
      </c>
      <c r="T38" s="16">
        <f t="shared" si="6"/>
        <v>0</v>
      </c>
      <c r="U38" s="27"/>
      <c r="V38" s="102">
        <f t="shared" si="7"/>
        <v>90</v>
      </c>
      <c r="AA38" s="44">
        <f t="shared" si="12"/>
        <v>0</v>
      </c>
    </row>
    <row r="39" spans="1:30" x14ac:dyDescent="0.2">
      <c r="A39" s="81">
        <v>33</v>
      </c>
      <c r="B39" s="15" t="str">
        <f>Stat.!B36</f>
        <v>Šťastný Martin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294" t="str">
        <f t="shared" si="0"/>
        <v>Šťastný Martin</v>
      </c>
      <c r="I39" s="16">
        <f>Stat.!P73</f>
        <v>90</v>
      </c>
      <c r="J39" s="27">
        <f>Stat.!AD73</f>
        <v>0</v>
      </c>
      <c r="K39" s="16">
        <f>Stat.!AR73</f>
        <v>0</v>
      </c>
      <c r="L39" s="27">
        <f>Stat.!BF73</f>
        <v>1</v>
      </c>
      <c r="M39" s="16">
        <f>Stat.!BT73</f>
        <v>0</v>
      </c>
      <c r="N39" s="35"/>
      <c r="O39" s="16">
        <f t="shared" si="1"/>
        <v>90</v>
      </c>
      <c r="P39" s="27">
        <f t="shared" si="2"/>
        <v>0</v>
      </c>
      <c r="Q39" s="16">
        <f t="shared" si="3"/>
        <v>0</v>
      </c>
      <c r="R39" s="27">
        <f t="shared" si="4"/>
        <v>1</v>
      </c>
      <c r="S39" s="35">
        <f t="shared" si="5"/>
        <v>0</v>
      </c>
      <c r="T39" s="16">
        <f t="shared" si="6"/>
        <v>1</v>
      </c>
      <c r="U39" s="27"/>
      <c r="V39" s="102">
        <f t="shared" si="7"/>
        <v>90</v>
      </c>
      <c r="W39" s="31" t="s">
        <v>29</v>
      </c>
      <c r="X39" s="48" t="s">
        <v>31</v>
      </c>
      <c r="Y39" s="49"/>
      <c r="Z39" s="119" t="s">
        <v>30</v>
      </c>
      <c r="AA39" s="120" t="s">
        <v>32</v>
      </c>
      <c r="AB39" s="76" t="s">
        <v>39</v>
      </c>
      <c r="AC39" s="76"/>
      <c r="AD39" s="76" t="s">
        <v>35</v>
      </c>
    </row>
    <row r="40" spans="1:30" x14ac:dyDescent="0.2">
      <c r="A40" s="67"/>
      <c r="B40" s="67" t="s">
        <v>23</v>
      </c>
      <c r="C40" s="68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13">SUM(F7:F39)</f>
        <v>20</v>
      </c>
      <c r="G40" s="64">
        <f t="shared" si="13"/>
        <v>26</v>
      </c>
      <c r="H40" s="64">
        <f t="shared" si="13"/>
        <v>0</v>
      </c>
      <c r="I40" s="64">
        <f t="shared" si="13"/>
        <v>12388</v>
      </c>
      <c r="J40" s="64">
        <f t="shared" si="13"/>
        <v>555</v>
      </c>
      <c r="K40" s="64">
        <f t="shared" si="13"/>
        <v>29</v>
      </c>
      <c r="L40" s="64">
        <f t="shared" si="13"/>
        <v>33</v>
      </c>
      <c r="M40" s="64">
        <f t="shared" si="13"/>
        <v>17</v>
      </c>
      <c r="N40" s="64"/>
      <c r="O40" s="64">
        <f t="shared" si="1"/>
        <v>24472</v>
      </c>
      <c r="P40" s="64">
        <f t="shared" si="2"/>
        <v>1317</v>
      </c>
      <c r="Q40" s="64">
        <f t="shared" si="3"/>
        <v>54</v>
      </c>
      <c r="R40" s="64">
        <f t="shared" si="4"/>
        <v>53</v>
      </c>
      <c r="S40" s="64">
        <f t="shared" si="5"/>
        <v>43</v>
      </c>
      <c r="T40" s="64">
        <f t="shared" si="6"/>
        <v>107</v>
      </c>
      <c r="U40" s="64"/>
      <c r="W40" s="30" t="s">
        <v>43</v>
      </c>
      <c r="X40" s="37">
        <v>168.5</v>
      </c>
      <c r="Y40" s="87"/>
      <c r="Z40" s="88" t="s">
        <v>17</v>
      </c>
      <c r="AA40" s="89">
        <v>138.28571428571428</v>
      </c>
      <c r="AB40" s="90"/>
      <c r="AC40" s="90" t="s">
        <v>17</v>
      </c>
      <c r="AD40" s="105">
        <v>96.8</v>
      </c>
    </row>
    <row r="41" spans="1:30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70"/>
      <c r="U41" s="70"/>
      <c r="W41" s="30" t="s">
        <v>58</v>
      </c>
      <c r="X41" s="37">
        <v>189.4</v>
      </c>
      <c r="Y41" s="87"/>
      <c r="Z41" s="88" t="s">
        <v>44</v>
      </c>
      <c r="AA41" s="89">
        <v>169</v>
      </c>
      <c r="AB41" s="90"/>
      <c r="AC41" s="90" t="s">
        <v>43</v>
      </c>
      <c r="AD41" s="105">
        <v>112.33333333333333</v>
      </c>
    </row>
    <row r="42" spans="1:30" x14ac:dyDescent="0.2">
      <c r="W42" s="30" t="s">
        <v>69</v>
      </c>
      <c r="X42" s="37">
        <v>256</v>
      </c>
      <c r="Y42" s="87"/>
      <c r="Z42" s="88" t="s">
        <v>48</v>
      </c>
      <c r="AA42" s="89">
        <v>337</v>
      </c>
      <c r="AB42" s="90"/>
      <c r="AC42" s="90" t="s">
        <v>44</v>
      </c>
      <c r="AD42" s="105">
        <v>169</v>
      </c>
    </row>
    <row r="43" spans="1:30" x14ac:dyDescent="0.2">
      <c r="W43" s="30" t="s">
        <v>17</v>
      </c>
      <c r="X43" s="37">
        <v>322.66666666666669</v>
      </c>
      <c r="Y43" s="87"/>
      <c r="Z43" s="88" t="s">
        <v>43</v>
      </c>
      <c r="AA43" s="89">
        <v>337</v>
      </c>
      <c r="AB43" s="90"/>
      <c r="AC43" s="90" t="s">
        <v>58</v>
      </c>
      <c r="AD43" s="105">
        <v>189.4</v>
      </c>
    </row>
    <row r="44" spans="1:30" x14ac:dyDescent="0.2">
      <c r="W44" s="30" t="s">
        <v>5</v>
      </c>
      <c r="X44" s="37">
        <v>329.66666666666669</v>
      </c>
      <c r="Y44" s="87"/>
      <c r="Z44" s="88" t="s">
        <v>5</v>
      </c>
      <c r="AA44" s="89">
        <v>494.5</v>
      </c>
      <c r="AB44" s="90"/>
      <c r="AC44" s="90" t="s">
        <v>5</v>
      </c>
      <c r="AD44" s="105">
        <v>197.8</v>
      </c>
    </row>
    <row r="45" spans="1:30" x14ac:dyDescent="0.2">
      <c r="W45" s="30" t="s">
        <v>28</v>
      </c>
      <c r="X45" s="37">
        <v>405</v>
      </c>
      <c r="Y45" s="87"/>
      <c r="Z45" s="88" t="s">
        <v>11</v>
      </c>
      <c r="AA45" s="89">
        <v>540</v>
      </c>
      <c r="AB45" s="90"/>
      <c r="AC45" s="90" t="s">
        <v>69</v>
      </c>
      <c r="AD45" s="91">
        <v>256</v>
      </c>
    </row>
    <row r="46" spans="1:30" x14ac:dyDescent="0.2">
      <c r="W46" s="30" t="s">
        <v>149</v>
      </c>
      <c r="X46" s="37">
        <v>505</v>
      </c>
      <c r="Y46" s="87"/>
      <c r="Z46" s="88" t="s">
        <v>28</v>
      </c>
      <c r="AA46" s="89">
        <v>810</v>
      </c>
      <c r="AB46" s="90"/>
      <c r="AC46" s="90" t="s">
        <v>28</v>
      </c>
      <c r="AD46" s="105">
        <v>270</v>
      </c>
    </row>
    <row r="47" spans="1:30" x14ac:dyDescent="0.2">
      <c r="W47" s="30" t="s">
        <v>156</v>
      </c>
      <c r="X47" s="37">
        <v>1035</v>
      </c>
      <c r="Y47" s="87"/>
      <c r="Z47" s="88" t="s">
        <v>156</v>
      </c>
      <c r="AA47" s="89">
        <v>1035</v>
      </c>
      <c r="AB47" s="90"/>
      <c r="AC47" s="90" t="s">
        <v>48</v>
      </c>
      <c r="AD47" s="105">
        <v>337</v>
      </c>
    </row>
    <row r="48" spans="1:30" x14ac:dyDescent="0.2">
      <c r="W48" s="30" t="s">
        <v>57</v>
      </c>
      <c r="X48" s="37">
        <v>1170</v>
      </c>
      <c r="Y48" s="87"/>
      <c r="Z48" s="88"/>
      <c r="AA48" s="89"/>
      <c r="AB48" s="90"/>
      <c r="AC48" s="90" t="s">
        <v>149</v>
      </c>
      <c r="AD48" s="105">
        <v>505</v>
      </c>
    </row>
    <row r="49" spans="22:32" x14ac:dyDescent="0.2">
      <c r="W49" s="30"/>
      <c r="Y49" s="87"/>
      <c r="Z49" s="88"/>
      <c r="AA49" s="88"/>
      <c r="AB49" s="30"/>
      <c r="AC49" s="90" t="s">
        <v>156</v>
      </c>
      <c r="AD49" s="105">
        <v>517.5</v>
      </c>
    </row>
    <row r="50" spans="22:32" x14ac:dyDescent="0.2">
      <c r="W50" s="30"/>
      <c r="Y50" s="87"/>
      <c r="Z50" s="88"/>
      <c r="AA50" s="89"/>
      <c r="AB50" s="30"/>
      <c r="AC50" s="90" t="s">
        <v>11</v>
      </c>
      <c r="AD50" s="105">
        <v>540</v>
      </c>
    </row>
    <row r="51" spans="22:32" x14ac:dyDescent="0.2">
      <c r="W51" s="30"/>
      <c r="Y51" s="87"/>
      <c r="Z51" s="88"/>
      <c r="AA51" s="89"/>
      <c r="AB51" s="30"/>
      <c r="AC51" s="90" t="s">
        <v>57</v>
      </c>
      <c r="AD51" s="105">
        <v>1170</v>
      </c>
    </row>
    <row r="52" spans="22:32" s="92" customFormat="1" x14ac:dyDescent="0.2">
      <c r="V52" s="30"/>
      <c r="W52" s="30"/>
      <c r="X52" s="37"/>
      <c r="Y52" s="87"/>
      <c r="Z52" s="88"/>
      <c r="AA52" s="89"/>
      <c r="AB52" s="30"/>
      <c r="AC52" s="90"/>
      <c r="AD52" s="91"/>
      <c r="AE52" s="30"/>
      <c r="AF52" s="30"/>
    </row>
    <row r="53" spans="22:32" s="92" customFormat="1" x14ac:dyDescent="0.2">
      <c r="V53" s="30"/>
      <c r="W53" s="30"/>
      <c r="X53" s="37"/>
      <c r="Y53" s="87"/>
      <c r="Z53" s="88"/>
      <c r="AA53" s="89"/>
      <c r="AB53" s="30"/>
      <c r="AC53" s="90"/>
      <c r="AD53" s="105"/>
      <c r="AE53" s="30"/>
      <c r="AF53" s="30"/>
    </row>
    <row r="54" spans="22:32" s="92" customFormat="1" x14ac:dyDescent="0.2">
      <c r="V54" s="30"/>
      <c r="W54" s="30"/>
      <c r="X54" s="37"/>
      <c r="Y54" s="87"/>
      <c r="Z54" s="88"/>
      <c r="AA54" s="89"/>
      <c r="AB54" s="30"/>
      <c r="AC54" s="90"/>
      <c r="AD54" s="105"/>
      <c r="AE54" s="30"/>
      <c r="AF54" s="30"/>
    </row>
    <row r="55" spans="22:32" s="92" customFormat="1" x14ac:dyDescent="0.2">
      <c r="V55" s="30"/>
      <c r="W55" s="30"/>
      <c r="X55" s="37"/>
      <c r="Y55" s="87"/>
      <c r="Z55" s="88"/>
      <c r="AA55" s="89"/>
      <c r="AB55" s="30"/>
      <c r="AC55" s="90"/>
      <c r="AD55" s="105"/>
      <c r="AE55" s="30"/>
      <c r="AF55" s="30"/>
    </row>
    <row r="56" spans="22:32" s="92" customFormat="1" x14ac:dyDescent="0.2">
      <c r="V56" s="30"/>
      <c r="W56" s="30"/>
      <c r="X56" s="37"/>
      <c r="Y56" s="87"/>
      <c r="Z56" s="88"/>
      <c r="AA56" s="89"/>
      <c r="AB56" s="30"/>
      <c r="AC56" s="90"/>
      <c r="AD56" s="105"/>
      <c r="AE56" s="30"/>
      <c r="AF56" s="30"/>
    </row>
    <row r="57" spans="22:32" s="92" customFormat="1" x14ac:dyDescent="0.2">
      <c r="V57" s="30"/>
      <c r="W57" s="30"/>
      <c r="X57" s="30"/>
      <c r="Y57" s="30"/>
      <c r="Z57" s="88"/>
      <c r="AA57" s="89"/>
      <c r="AB57" s="30"/>
      <c r="AC57" s="90"/>
      <c r="AD57" s="105"/>
      <c r="AE57" s="30"/>
      <c r="AF57" s="30"/>
    </row>
    <row r="58" spans="22:32" s="92" customFormat="1" x14ac:dyDescent="0.2">
      <c r="V58" s="30"/>
      <c r="W58" s="30"/>
      <c r="X58" s="30"/>
      <c r="Y58" s="30"/>
      <c r="Z58" s="30"/>
      <c r="AA58" s="30"/>
      <c r="AB58" s="30"/>
      <c r="AC58" s="30"/>
      <c r="AD58" s="105"/>
      <c r="AE58" s="30"/>
      <c r="AF58" s="30"/>
    </row>
    <row r="59" spans="22:32" s="92" customFormat="1" x14ac:dyDescent="0.2">
      <c r="V59" s="30"/>
      <c r="W59" s="30"/>
      <c r="X59" s="30"/>
      <c r="Y59" s="30"/>
      <c r="Z59" s="30"/>
      <c r="AA59" s="30"/>
      <c r="AB59" s="30"/>
      <c r="AC59" s="30"/>
      <c r="AD59" s="105"/>
      <c r="AE59" s="30"/>
      <c r="AF59" s="30"/>
    </row>
    <row r="60" spans="22:32" s="92" customFormat="1" x14ac:dyDescent="0.2">
      <c r="V60" s="30"/>
      <c r="W60" s="86"/>
      <c r="X60" s="37"/>
      <c r="Y60" s="87"/>
      <c r="Z60" s="93"/>
      <c r="AA60" s="89"/>
      <c r="AB60" s="30"/>
      <c r="AC60" s="90"/>
      <c r="AD60" s="90"/>
      <c r="AE60" s="30"/>
      <c r="AF60" s="30"/>
    </row>
    <row r="61" spans="22:32" s="92" customFormat="1" x14ac:dyDescent="0.2">
      <c r="V61" s="30"/>
      <c r="W61" s="86"/>
      <c r="X61" s="37"/>
      <c r="Y61" s="87"/>
      <c r="Z61" s="93"/>
      <c r="AA61" s="89"/>
      <c r="AB61" s="30"/>
      <c r="AC61" s="90"/>
      <c r="AD61" s="90"/>
      <c r="AE61" s="30"/>
      <c r="AF61" s="30"/>
    </row>
    <row r="62" spans="22:32" s="92" customFormat="1" x14ac:dyDescent="0.2">
      <c r="V62" s="30"/>
      <c r="W62" s="86"/>
      <c r="X62" s="37"/>
      <c r="Y62" s="87"/>
      <c r="Z62" s="93"/>
      <c r="AA62" s="89"/>
      <c r="AB62" s="30"/>
      <c r="AC62" s="30"/>
      <c r="AD62" s="30"/>
      <c r="AE62" s="30"/>
      <c r="AF62" s="30"/>
    </row>
    <row r="63" spans="22:32" x14ac:dyDescent="0.2">
      <c r="W63" s="15"/>
    </row>
    <row r="64" spans="22:32" x14ac:dyDescent="0.2">
      <c r="W64" s="15"/>
      <c r="Z64" s="50"/>
    </row>
    <row r="65" spans="23:26" x14ac:dyDescent="0.2">
      <c r="Z65" s="50"/>
    </row>
    <row r="66" spans="23:26" x14ac:dyDescent="0.2">
      <c r="W66" s="100" t="s">
        <v>41</v>
      </c>
      <c r="X66" s="37" t="s">
        <v>42</v>
      </c>
      <c r="Z66" s="76"/>
    </row>
    <row r="67" spans="23:26" x14ac:dyDescent="0.2">
      <c r="X67" s="37" t="s">
        <v>26</v>
      </c>
      <c r="Y67" s="46" t="s">
        <v>27</v>
      </c>
      <c r="Z67" s="76" t="s">
        <v>40</v>
      </c>
    </row>
    <row r="68" spans="23:26" x14ac:dyDescent="0.2">
      <c r="W68" s="90" t="str">
        <f>AC40</f>
        <v>PokornýVáclav</v>
      </c>
      <c r="X68" s="37">
        <f>VLOOKUP(W68,$W$40:$X$51,2,0)</f>
        <v>322.66666666666669</v>
      </c>
      <c r="Y68" s="46">
        <f t="shared" ref="Y68:Y79" si="14">VLOOKUP(W68,$Z$40:$AA$51,2,0)</f>
        <v>138.28571428571428</v>
      </c>
      <c r="Z68" s="77">
        <f t="shared" ref="Z68:Z79" si="15">VLOOKUP(W68,$AC$40:$AD$54,2,0)</f>
        <v>96.8</v>
      </c>
    </row>
    <row r="69" spans="23:26" x14ac:dyDescent="0.2">
      <c r="W69" s="90" t="str">
        <f t="shared" ref="W69:W79" si="16">AC41</f>
        <v>Piler Tomáš</v>
      </c>
      <c r="X69" s="37">
        <f t="shared" ref="X69:X79" si="17">VLOOKUP(W69,$W$40:$X$51,2,0)</f>
        <v>168.5</v>
      </c>
      <c r="Y69" s="46">
        <f t="shared" si="14"/>
        <v>337</v>
      </c>
      <c r="Z69" s="77">
        <f t="shared" si="15"/>
        <v>112.33333333333333</v>
      </c>
    </row>
    <row r="70" spans="23:26" x14ac:dyDescent="0.2">
      <c r="W70" s="90" t="str">
        <f t="shared" si="16"/>
        <v>Urbánek Pavel</v>
      </c>
      <c r="X70" s="37" t="e">
        <f t="shared" si="17"/>
        <v>#N/A</v>
      </c>
      <c r="Y70" s="46">
        <f t="shared" si="14"/>
        <v>169</v>
      </c>
      <c r="Z70" s="77">
        <f t="shared" si="15"/>
        <v>169</v>
      </c>
    </row>
    <row r="71" spans="23:26" x14ac:dyDescent="0.2">
      <c r="W71" s="90" t="str">
        <f t="shared" si="16"/>
        <v>Habr Vojta</v>
      </c>
      <c r="X71" s="37">
        <f t="shared" si="17"/>
        <v>189.4</v>
      </c>
      <c r="Y71" s="46" t="e">
        <f t="shared" si="14"/>
        <v>#N/A</v>
      </c>
      <c r="Z71" s="77">
        <f t="shared" si="15"/>
        <v>189.4</v>
      </c>
    </row>
    <row r="72" spans="23:26" x14ac:dyDescent="0.2">
      <c r="W72" s="90" t="str">
        <f t="shared" si="16"/>
        <v>Chvátal Jan</v>
      </c>
      <c r="X72" s="37">
        <f t="shared" si="17"/>
        <v>329.66666666666669</v>
      </c>
      <c r="Y72" s="46">
        <f t="shared" si="14"/>
        <v>494.5</v>
      </c>
      <c r="Z72" s="77">
        <f t="shared" si="15"/>
        <v>197.8</v>
      </c>
    </row>
    <row r="73" spans="23:26" x14ac:dyDescent="0.2">
      <c r="W73" s="90" t="str">
        <f t="shared" si="16"/>
        <v>Plachý Karel</v>
      </c>
      <c r="X73" s="37">
        <f t="shared" si="17"/>
        <v>256</v>
      </c>
      <c r="Y73" s="46" t="e">
        <f t="shared" si="14"/>
        <v>#N/A</v>
      </c>
      <c r="Z73" s="77">
        <f t="shared" si="15"/>
        <v>256</v>
      </c>
    </row>
    <row r="74" spans="23:26" x14ac:dyDescent="0.2">
      <c r="W74" s="90" t="str">
        <f t="shared" si="16"/>
        <v>Habr Jiří</v>
      </c>
      <c r="X74" s="37">
        <f t="shared" si="17"/>
        <v>405</v>
      </c>
      <c r="Y74" s="46">
        <f t="shared" si="14"/>
        <v>810</v>
      </c>
      <c r="Z74" s="77">
        <f t="shared" si="15"/>
        <v>270</v>
      </c>
    </row>
    <row r="75" spans="23:26" x14ac:dyDescent="0.2">
      <c r="W75" s="90" t="str">
        <f t="shared" si="16"/>
        <v>Šťastný Martin</v>
      </c>
      <c r="X75" s="37" t="e">
        <f t="shared" si="17"/>
        <v>#N/A</v>
      </c>
      <c r="Y75" s="46">
        <f t="shared" si="14"/>
        <v>337</v>
      </c>
      <c r="Z75" s="77">
        <f t="shared" si="15"/>
        <v>337</v>
      </c>
    </row>
    <row r="76" spans="23:26" x14ac:dyDescent="0.2">
      <c r="W76" s="90" t="str">
        <f t="shared" si="16"/>
        <v>Štolhof Zdeněk</v>
      </c>
      <c r="X76" s="37">
        <f t="shared" si="17"/>
        <v>505</v>
      </c>
      <c r="Y76" s="46" t="e">
        <f t="shared" si="14"/>
        <v>#N/A</v>
      </c>
      <c r="Z76" s="77">
        <f t="shared" si="15"/>
        <v>505</v>
      </c>
    </row>
    <row r="77" spans="23:26" x14ac:dyDescent="0.2">
      <c r="W77" s="90" t="str">
        <f t="shared" si="16"/>
        <v>Novák Bohumír</v>
      </c>
      <c r="X77" s="37">
        <f t="shared" si="17"/>
        <v>1035</v>
      </c>
      <c r="Y77" s="46">
        <f t="shared" si="14"/>
        <v>1035</v>
      </c>
      <c r="Z77" s="77">
        <f t="shared" si="15"/>
        <v>517.5</v>
      </c>
    </row>
    <row r="78" spans="23:26" x14ac:dyDescent="0.2">
      <c r="W78" s="90" t="str">
        <f t="shared" si="16"/>
        <v>Bastl Pavel</v>
      </c>
      <c r="X78" s="37" t="e">
        <f t="shared" si="17"/>
        <v>#N/A</v>
      </c>
      <c r="Y78" s="46">
        <f t="shared" si="14"/>
        <v>540</v>
      </c>
      <c r="Z78" s="77">
        <f t="shared" si="15"/>
        <v>540</v>
      </c>
    </row>
    <row r="79" spans="23:26" x14ac:dyDescent="0.2">
      <c r="W79" s="90" t="str">
        <f t="shared" si="16"/>
        <v>Novák Vojta</v>
      </c>
      <c r="X79" s="37">
        <f t="shared" si="17"/>
        <v>1170</v>
      </c>
      <c r="Y79" s="46" t="e">
        <f t="shared" si="14"/>
        <v>#N/A</v>
      </c>
      <c r="Z79" s="77">
        <f t="shared" si="15"/>
        <v>1170</v>
      </c>
    </row>
    <row r="80" spans="23:26" x14ac:dyDescent="0.2">
      <c r="W80" s="90"/>
      <c r="Y80" s="46"/>
      <c r="Z80" s="77"/>
    </row>
    <row r="81" spans="23:26" x14ac:dyDescent="0.2">
      <c r="W81" s="90"/>
      <c r="Y81" s="46"/>
      <c r="Z81" s="77"/>
    </row>
    <row r="82" spans="23:26" x14ac:dyDescent="0.2">
      <c r="Z82" s="56"/>
    </row>
    <row r="83" spans="23:26" x14ac:dyDescent="0.2">
      <c r="Z83" s="56"/>
    </row>
    <row r="84" spans="23:26" x14ac:dyDescent="0.2">
      <c r="Z84" s="56"/>
    </row>
    <row r="85" spans="23:26" x14ac:dyDescent="0.2">
      <c r="Z85" s="56"/>
    </row>
    <row r="86" spans="23:26" x14ac:dyDescent="0.2">
      <c r="Z86" s="56"/>
    </row>
    <row r="87" spans="23:26" x14ac:dyDescent="0.2">
      <c r="Z87" s="56"/>
    </row>
    <row r="88" spans="23:26" x14ac:dyDescent="0.2">
      <c r="Z88" s="56"/>
    </row>
    <row r="89" spans="23:26" x14ac:dyDescent="0.2">
      <c r="Z89" s="56"/>
    </row>
    <row r="90" spans="23:26" x14ac:dyDescent="0.2">
      <c r="Z90" s="56"/>
    </row>
    <row r="91" spans="23:26" x14ac:dyDescent="0.2">
      <c r="Z91" s="56"/>
    </row>
    <row r="92" spans="23:26" x14ac:dyDescent="0.2">
      <c r="Z92" s="56"/>
    </row>
    <row r="93" spans="23:26" x14ac:dyDescent="0.2">
      <c r="Z93" s="56"/>
    </row>
    <row r="94" spans="23:26" x14ac:dyDescent="0.2">
      <c r="Z94" s="56"/>
    </row>
  </sheetData>
  <mergeCells count="6">
    <mergeCell ref="E4:F4"/>
    <mergeCell ref="K4:L4"/>
    <mergeCell ref="Q4:R4"/>
    <mergeCell ref="C6:G6"/>
    <mergeCell ref="I6:M6"/>
    <mergeCell ref="O6:U6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"/>
  <sheetViews>
    <sheetView workbookViewId="0">
      <selection activeCell="B4" sqref="B4"/>
    </sheetView>
  </sheetViews>
  <sheetFormatPr defaultRowHeight="12.75" x14ac:dyDescent="0.2"/>
  <sheetData/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4:AC41"/>
  <sheetViews>
    <sheetView workbookViewId="0">
      <selection activeCell="B4" sqref="B4"/>
    </sheetView>
  </sheetViews>
  <sheetFormatPr defaultRowHeight="12.75" x14ac:dyDescent="0.2"/>
  <cols>
    <col min="1" max="1" width="2.85546875" customWidth="1"/>
    <col min="2" max="2" width="14.7109375" customWidth="1"/>
    <col min="3" max="3" width="5.140625" customWidth="1"/>
    <col min="4" max="7" width="3.7109375" customWidth="1"/>
    <col min="8" max="8" width="13.7109375" customWidth="1"/>
    <col min="9" max="9" width="5.140625" customWidth="1"/>
    <col min="10" max="13" width="3.7109375" customWidth="1"/>
    <col min="14" max="14" width="0.5703125" customWidth="1"/>
    <col min="15" max="15" width="5.140625" customWidth="1"/>
    <col min="16" max="19" width="3.7109375" customWidth="1"/>
    <col min="20" max="20" width="4.28515625" customWidth="1"/>
    <col min="21" max="21" width="3.7109375" customWidth="1"/>
    <col min="22" max="22" width="4.7109375" style="6" customWidth="1"/>
    <col min="23" max="23" width="5.28515625" style="6" customWidth="1"/>
    <col min="24" max="24" width="8" style="44" bestFit="1" customWidth="1"/>
    <col min="25" max="25" width="6.140625" style="44" bestFit="1" customWidth="1"/>
    <col min="26" max="26" width="8" style="6" bestFit="1" customWidth="1"/>
    <col min="27" max="27" width="6.140625" bestFit="1" customWidth="1"/>
    <col min="28" max="28" width="8" bestFit="1" customWidth="1"/>
    <col min="29" max="29" width="6.140625" bestFit="1" customWidth="1"/>
  </cols>
  <sheetData>
    <row r="4" spans="1:29" s="42" customFormat="1" x14ac:dyDescent="0.2">
      <c r="B4" s="42" t="str">
        <f>TAB!B4</f>
        <v>2014/2015</v>
      </c>
      <c r="C4" s="4" t="s">
        <v>14</v>
      </c>
      <c r="D4" s="106"/>
      <c r="E4" s="958" t="s">
        <v>0</v>
      </c>
      <c r="F4" s="959"/>
      <c r="G4" s="59" t="s">
        <v>13</v>
      </c>
      <c r="H4" s="107"/>
      <c r="I4" s="4" t="s">
        <v>14</v>
      </c>
      <c r="J4" s="106"/>
      <c r="K4" s="958" t="s">
        <v>0</v>
      </c>
      <c r="L4" s="959"/>
      <c r="M4" s="59" t="s">
        <v>13</v>
      </c>
      <c r="N4" s="107"/>
      <c r="O4" s="4" t="s">
        <v>14</v>
      </c>
      <c r="P4" s="106"/>
      <c r="Q4" s="971" t="s">
        <v>0</v>
      </c>
      <c r="R4" s="972"/>
      <c r="S4" s="107" t="s">
        <v>13</v>
      </c>
      <c r="T4" s="42" t="s">
        <v>1</v>
      </c>
      <c r="U4" s="108"/>
      <c r="V4" s="100"/>
      <c r="W4" s="100"/>
      <c r="X4" s="196"/>
      <c r="Y4" s="196"/>
      <c r="Z4" s="100"/>
    </row>
    <row r="5" spans="1:29" ht="39" customHeight="1" thickBot="1" x14ac:dyDescent="0.25">
      <c r="A5" s="82"/>
      <c r="B5" s="3" t="s">
        <v>2</v>
      </c>
      <c r="C5" s="19" t="s">
        <v>3</v>
      </c>
      <c r="D5" s="23" t="s">
        <v>4</v>
      </c>
      <c r="E5" s="19" t="s">
        <v>15</v>
      </c>
      <c r="F5" s="24" t="s">
        <v>9</v>
      </c>
      <c r="G5" s="19" t="s">
        <v>10</v>
      </c>
      <c r="H5" s="20"/>
      <c r="I5" s="19" t="s">
        <v>3</v>
      </c>
      <c r="J5" s="23" t="s">
        <v>4</v>
      </c>
      <c r="K5" s="19" t="s">
        <v>15</v>
      </c>
      <c r="L5" s="24" t="s">
        <v>9</v>
      </c>
      <c r="M5" s="19" t="s">
        <v>10</v>
      </c>
      <c r="N5" s="20"/>
      <c r="O5" s="19" t="s">
        <v>3</v>
      </c>
      <c r="P5" s="23" t="s">
        <v>4</v>
      </c>
      <c r="Q5" s="116" t="s">
        <v>15</v>
      </c>
      <c r="R5" s="115" t="s">
        <v>9</v>
      </c>
      <c r="S5" s="20" t="s">
        <v>10</v>
      </c>
      <c r="T5" s="116" t="s">
        <v>8</v>
      </c>
      <c r="U5" s="38" t="s">
        <v>25</v>
      </c>
      <c r="V5" s="6" t="s">
        <v>147</v>
      </c>
      <c r="W5" s="6" t="s">
        <v>147</v>
      </c>
      <c r="X5" s="197" t="s">
        <v>109</v>
      </c>
      <c r="Y5" s="197" t="s">
        <v>109</v>
      </c>
      <c r="Z5" s="197" t="s">
        <v>110</v>
      </c>
      <c r="AA5" s="197" t="s">
        <v>110</v>
      </c>
      <c r="AB5" s="197" t="s">
        <v>111</v>
      </c>
      <c r="AC5" s="197" t="s">
        <v>111</v>
      </c>
    </row>
    <row r="6" spans="1:29" ht="17.25" customHeight="1" thickTop="1" x14ac:dyDescent="0.2">
      <c r="A6" s="13"/>
      <c r="B6" s="184" t="s">
        <v>108</v>
      </c>
      <c r="C6" s="185" t="s">
        <v>95</v>
      </c>
      <c r="D6" s="186" t="s">
        <v>96</v>
      </c>
      <c r="E6" s="185" t="s">
        <v>53</v>
      </c>
      <c r="F6" s="185" t="s">
        <v>94</v>
      </c>
      <c r="G6" s="185" t="s">
        <v>97</v>
      </c>
      <c r="H6" s="187" t="s">
        <v>108</v>
      </c>
      <c r="I6" s="185" t="s">
        <v>98</v>
      </c>
      <c r="J6" s="188" t="s">
        <v>99</v>
      </c>
      <c r="K6" s="185" t="s">
        <v>100</v>
      </c>
      <c r="L6" s="189" t="s">
        <v>101</v>
      </c>
      <c r="M6" s="185" t="s">
        <v>102</v>
      </c>
      <c r="N6" s="187"/>
      <c r="O6" s="185" t="s">
        <v>104</v>
      </c>
      <c r="P6" s="188" t="s">
        <v>105</v>
      </c>
      <c r="Q6" s="190" t="s">
        <v>87</v>
      </c>
      <c r="R6" s="191" t="s">
        <v>106</v>
      </c>
      <c r="S6" s="192" t="s">
        <v>103</v>
      </c>
      <c r="T6" s="190" t="s">
        <v>107</v>
      </c>
      <c r="U6" s="193"/>
      <c r="V6" s="6" t="s">
        <v>135</v>
      </c>
      <c r="W6" s="6" t="s">
        <v>136</v>
      </c>
      <c r="X6" s="44" t="s">
        <v>158</v>
      </c>
      <c r="Y6" s="6" t="s">
        <v>136</v>
      </c>
      <c r="Z6" s="44" t="s">
        <v>158</v>
      </c>
      <c r="AA6" s="6" t="s">
        <v>136</v>
      </c>
      <c r="AB6" s="44" t="s">
        <v>158</v>
      </c>
      <c r="AC6" s="6" t="s">
        <v>136</v>
      </c>
    </row>
    <row r="7" spans="1:29" x14ac:dyDescent="0.2">
      <c r="A7" s="79">
        <v>1</v>
      </c>
      <c r="B7" s="15" t="str">
        <f>Stat.!B14</f>
        <v>Jindra Damián</v>
      </c>
      <c r="C7" s="36">
        <f>Stat.!P14</f>
        <v>129</v>
      </c>
      <c r="D7" s="36">
        <f>Stat.!AD14</f>
        <v>45</v>
      </c>
      <c r="E7" s="36">
        <f>Stat.!AR14</f>
        <v>0</v>
      </c>
      <c r="F7" s="36">
        <f>Stat.!BF14</f>
        <v>0</v>
      </c>
      <c r="G7" s="16">
        <f>Stat.!BT14</f>
        <v>0</v>
      </c>
      <c r="H7" s="195" t="str">
        <f>Stat.!B51</f>
        <v>Jindra Damián</v>
      </c>
      <c r="I7" s="16">
        <f>Stat.!P51</f>
        <v>0</v>
      </c>
      <c r="J7" s="27">
        <f>Stat.!AD51</f>
        <v>45</v>
      </c>
      <c r="K7" s="16">
        <f>Stat.!AR51</f>
        <v>0</v>
      </c>
      <c r="L7" s="27">
        <f>Stat.!BF51</f>
        <v>1</v>
      </c>
      <c r="M7" s="16">
        <f>Stat.!BT51</f>
        <v>0</v>
      </c>
      <c r="N7" s="35"/>
      <c r="O7" s="16">
        <f t="shared" ref="O7:O40" si="0">C7+I7</f>
        <v>129</v>
      </c>
      <c r="P7" s="27">
        <f t="shared" ref="P7:P40" si="1">D7+J7</f>
        <v>90</v>
      </c>
      <c r="Q7" s="111">
        <f t="shared" ref="Q7:Q40" si="2">E7+K7</f>
        <v>0</v>
      </c>
      <c r="R7" s="114">
        <f t="shared" ref="R7:R40" si="3">F7+L7</f>
        <v>1</v>
      </c>
      <c r="S7" s="33">
        <f t="shared" ref="S7:S40" si="4">G7+M7</f>
        <v>0</v>
      </c>
      <c r="T7" s="111">
        <f t="shared" ref="T7:T40" si="5">Q7+R7</f>
        <v>1</v>
      </c>
      <c r="U7" s="39"/>
      <c r="V7" s="6">
        <f t="shared" ref="V7:V39" si="6">SUM(E7:F7)</f>
        <v>0</v>
      </c>
      <c r="W7" s="6">
        <f t="shared" ref="W7:W39" si="7">SUM(K7:L7)</f>
        <v>1</v>
      </c>
      <c r="X7" s="44" t="str">
        <f>IF(V7=0," ",(C7+D7)/V7)</f>
        <v xml:space="preserve"> </v>
      </c>
      <c r="Y7" s="44">
        <f>IF(W7=0," ",(C7+D7)/W7)</f>
        <v>174</v>
      </c>
      <c r="Z7" s="44" t="str">
        <f>IF(E7=0," ",(C7+D7)/E7)</f>
        <v xml:space="preserve"> </v>
      </c>
      <c r="AA7" s="44" t="str">
        <f>IF(K7=0," ",(I7+J7)/K7)</f>
        <v xml:space="preserve"> </v>
      </c>
      <c r="AB7" s="44" t="str">
        <f>IF(F7=0," ",(C7+D7)/F7)</f>
        <v xml:space="preserve"> </v>
      </c>
      <c r="AC7" s="44">
        <f>IF(L7=0," ",(I7+J7)/L7)</f>
        <v>45</v>
      </c>
    </row>
    <row r="8" spans="1:29" x14ac:dyDescent="0.2">
      <c r="A8" s="78">
        <v>2</v>
      </c>
      <c r="B8" s="15" t="str">
        <f>Stat.!B10</f>
        <v>Habr Stanislav</v>
      </c>
      <c r="C8" s="36">
        <f>Stat.!P10</f>
        <v>270</v>
      </c>
      <c r="D8" s="36">
        <f>Stat.!AD10</f>
        <v>37</v>
      </c>
      <c r="E8" s="36">
        <f>Stat.!AR10</f>
        <v>0</v>
      </c>
      <c r="F8" s="36">
        <f>Stat.!BF10</f>
        <v>0</v>
      </c>
      <c r="G8" s="16">
        <f>Stat.!BT10</f>
        <v>1</v>
      </c>
      <c r="H8" s="195" t="str">
        <f>Stat.!B47</f>
        <v>Habr Stanislav</v>
      </c>
      <c r="I8" s="16">
        <f>Stat.!P47</f>
        <v>450</v>
      </c>
      <c r="J8" s="27">
        <f>Stat.!AD47</f>
        <v>10</v>
      </c>
      <c r="K8" s="16">
        <f>Stat.!AR47</f>
        <v>0</v>
      </c>
      <c r="L8" s="27">
        <f>Stat.!BF47</f>
        <v>0</v>
      </c>
      <c r="M8" s="16">
        <f>Stat.!BT47</f>
        <v>0</v>
      </c>
      <c r="N8" s="35"/>
      <c r="O8" s="16">
        <f t="shared" si="0"/>
        <v>720</v>
      </c>
      <c r="P8" s="27">
        <f t="shared" si="1"/>
        <v>47</v>
      </c>
      <c r="Q8" s="111">
        <f t="shared" si="2"/>
        <v>0</v>
      </c>
      <c r="R8" s="114">
        <f t="shared" si="3"/>
        <v>0</v>
      </c>
      <c r="S8" s="35">
        <f t="shared" si="4"/>
        <v>1</v>
      </c>
      <c r="T8" s="111">
        <f t="shared" si="5"/>
        <v>0</v>
      </c>
      <c r="U8" s="39"/>
      <c r="V8" s="6">
        <f t="shared" si="6"/>
        <v>0</v>
      </c>
      <c r="W8" s="6">
        <f t="shared" si="7"/>
        <v>0</v>
      </c>
      <c r="X8" s="44" t="str">
        <f t="shared" ref="X8:X39" si="8">IF(V8=0," ",(C8+D8)/V8)</f>
        <v xml:space="preserve"> </v>
      </c>
      <c r="Y8" s="44" t="str">
        <f t="shared" ref="Y8:Y39" si="9">IF(W8=0," ",(C8+D8)/W8)</f>
        <v xml:space="preserve"> </v>
      </c>
      <c r="Z8" s="44" t="str">
        <f t="shared" ref="Z8:Z39" si="10">IF(E8=0," ",(C8+D8)/E8)</f>
        <v xml:space="preserve"> </v>
      </c>
      <c r="AA8" s="44" t="str">
        <f t="shared" ref="AA8:AA39" si="11">IF(K8=0," ",(I8+J8)/K8)</f>
        <v xml:space="preserve"> </v>
      </c>
      <c r="AB8" s="44" t="str">
        <f t="shared" ref="AB8:AB39" si="12">IF(F8=0," ",(C8+D8)/F8)</f>
        <v xml:space="preserve"> </v>
      </c>
      <c r="AC8" s="44" t="str">
        <f t="shared" ref="AC8:AC39" si="13">IF(L8=0," ",(I8+J8)/L8)</f>
        <v xml:space="preserve"> </v>
      </c>
    </row>
    <row r="9" spans="1:29" x14ac:dyDescent="0.2">
      <c r="A9" s="78">
        <v>3</v>
      </c>
      <c r="B9" s="15" t="str">
        <f>Stat.!B15</f>
        <v>Kelbler Marek</v>
      </c>
      <c r="C9" s="36">
        <f>Stat.!P15</f>
        <v>0</v>
      </c>
      <c r="D9" s="36">
        <f>Stat.!AD15</f>
        <v>0</v>
      </c>
      <c r="E9" s="36">
        <f>Stat.!AR15</f>
        <v>0</v>
      </c>
      <c r="F9" s="36">
        <f>Stat.!BF15</f>
        <v>0</v>
      </c>
      <c r="G9" s="16">
        <f>Stat.!BT15</f>
        <v>0</v>
      </c>
      <c r="H9" s="195" t="str">
        <f>Stat.!B52</f>
        <v>Kelbler Marek</v>
      </c>
      <c r="I9" s="16">
        <f>Stat.!P52</f>
        <v>0</v>
      </c>
      <c r="J9" s="27">
        <f>Stat.!AD52</f>
        <v>0</v>
      </c>
      <c r="K9" s="16">
        <f>Stat.!AR52</f>
        <v>0</v>
      </c>
      <c r="L9" s="27">
        <f>Stat.!BF52</f>
        <v>0</v>
      </c>
      <c r="M9" s="16">
        <f>Stat.!BT52</f>
        <v>0</v>
      </c>
      <c r="N9" s="35"/>
      <c r="O9" s="16">
        <f t="shared" si="0"/>
        <v>0</v>
      </c>
      <c r="P9" s="27">
        <f t="shared" si="1"/>
        <v>0</v>
      </c>
      <c r="Q9" s="111">
        <f t="shared" si="2"/>
        <v>0</v>
      </c>
      <c r="R9" s="114">
        <f t="shared" si="3"/>
        <v>0</v>
      </c>
      <c r="S9" s="35">
        <f t="shared" si="4"/>
        <v>0</v>
      </c>
      <c r="T9" s="111">
        <f t="shared" si="5"/>
        <v>0</v>
      </c>
      <c r="U9" s="39"/>
      <c r="V9" s="6">
        <f t="shared" si="6"/>
        <v>0</v>
      </c>
      <c r="W9" s="6">
        <f t="shared" si="7"/>
        <v>0</v>
      </c>
      <c r="X9" s="44" t="str">
        <f t="shared" si="8"/>
        <v xml:space="preserve"> </v>
      </c>
      <c r="Y9" s="44" t="str">
        <f t="shared" si="9"/>
        <v xml:space="preserve"> </v>
      </c>
      <c r="Z9" s="44" t="str">
        <f t="shared" si="10"/>
        <v xml:space="preserve"> </v>
      </c>
      <c r="AA9" s="44" t="str">
        <f t="shared" si="11"/>
        <v xml:space="preserve"> </v>
      </c>
      <c r="AB9" s="44" t="str">
        <f t="shared" si="12"/>
        <v xml:space="preserve"> </v>
      </c>
      <c r="AC9" s="44" t="str">
        <f t="shared" si="13"/>
        <v xml:space="preserve"> </v>
      </c>
    </row>
    <row r="10" spans="1:29" x14ac:dyDescent="0.2">
      <c r="A10" s="78">
        <v>4</v>
      </c>
      <c r="B10" s="15" t="str">
        <f>Stat.!B12</f>
        <v>Havlík Martin</v>
      </c>
      <c r="C10" s="36">
        <f>Stat.!P12</f>
        <v>90</v>
      </c>
      <c r="D10" s="36">
        <f>Stat.!AD12</f>
        <v>2</v>
      </c>
      <c r="E10" s="36">
        <f>Stat.!AR12</f>
        <v>0</v>
      </c>
      <c r="F10" s="36">
        <f>Stat.!BF12</f>
        <v>0</v>
      </c>
      <c r="G10" s="16">
        <f>Stat.!BT12</f>
        <v>0</v>
      </c>
      <c r="H10" s="195" t="str">
        <f>Stat.!B49</f>
        <v>Havlík Martin</v>
      </c>
      <c r="I10" s="16">
        <f>Stat.!P49</f>
        <v>133</v>
      </c>
      <c r="J10" s="27">
        <f>Stat.!AD49</f>
        <v>27</v>
      </c>
      <c r="K10" s="16">
        <f>Stat.!AR49</f>
        <v>0</v>
      </c>
      <c r="L10" s="27">
        <f>Stat.!BF49</f>
        <v>0</v>
      </c>
      <c r="M10" s="16">
        <f>Stat.!BT49</f>
        <v>0</v>
      </c>
      <c r="N10" s="35"/>
      <c r="O10" s="16">
        <f t="shared" si="0"/>
        <v>223</v>
      </c>
      <c r="P10" s="27">
        <f t="shared" si="1"/>
        <v>29</v>
      </c>
      <c r="Q10" s="111">
        <f t="shared" si="2"/>
        <v>0</v>
      </c>
      <c r="R10" s="114">
        <f t="shared" si="3"/>
        <v>0</v>
      </c>
      <c r="S10" s="35">
        <f t="shared" si="4"/>
        <v>0</v>
      </c>
      <c r="T10" s="111">
        <f t="shared" si="5"/>
        <v>0</v>
      </c>
      <c r="U10" s="39"/>
      <c r="V10" s="6">
        <f t="shared" si="6"/>
        <v>0</v>
      </c>
      <c r="W10" s="6">
        <f t="shared" si="7"/>
        <v>0</v>
      </c>
      <c r="X10" s="44" t="str">
        <f t="shared" si="8"/>
        <v xml:space="preserve"> </v>
      </c>
      <c r="Y10" s="44" t="str">
        <f t="shared" si="9"/>
        <v xml:space="preserve"> </v>
      </c>
      <c r="Z10" s="44" t="str">
        <f t="shared" si="10"/>
        <v xml:space="preserve"> </v>
      </c>
      <c r="AA10" s="44" t="str">
        <f t="shared" si="11"/>
        <v xml:space="preserve"> </v>
      </c>
      <c r="AB10" s="44" t="str">
        <f t="shared" si="12"/>
        <v xml:space="preserve"> </v>
      </c>
      <c r="AC10" s="44" t="str">
        <f t="shared" si="13"/>
        <v xml:space="preserve"> </v>
      </c>
    </row>
    <row r="11" spans="1:29" x14ac:dyDescent="0.2">
      <c r="A11" s="78">
        <v>5</v>
      </c>
      <c r="B11" s="15" t="str">
        <f>Stat.!B13</f>
        <v>Havlík Vojta</v>
      </c>
      <c r="C11" s="36">
        <f>Stat.!P13</f>
        <v>810</v>
      </c>
      <c r="D11" s="36">
        <f>Stat.!AD13</f>
        <v>0</v>
      </c>
      <c r="E11" s="36">
        <f>Stat.!AR13</f>
        <v>0</v>
      </c>
      <c r="F11" s="36">
        <f>Stat.!BF13</f>
        <v>1</v>
      </c>
      <c r="G11" s="16">
        <f>Stat.!BT13</f>
        <v>0</v>
      </c>
      <c r="H11" s="195" t="str">
        <f>Stat.!B50</f>
        <v>Havlík Vojta</v>
      </c>
      <c r="I11" s="16">
        <f>Stat.!P50</f>
        <v>701</v>
      </c>
      <c r="J11" s="27">
        <f>Stat.!AD50</f>
        <v>0</v>
      </c>
      <c r="K11" s="16">
        <f>Stat.!AR50</f>
        <v>1</v>
      </c>
      <c r="L11" s="27">
        <f>Stat.!BF50</f>
        <v>1</v>
      </c>
      <c r="M11" s="16">
        <f>Stat.!BT50</f>
        <v>2</v>
      </c>
      <c r="N11" s="35"/>
      <c r="O11" s="16">
        <f t="shared" si="0"/>
        <v>1511</v>
      </c>
      <c r="P11" s="27">
        <f t="shared" si="1"/>
        <v>0</v>
      </c>
      <c r="Q11" s="111">
        <f t="shared" si="2"/>
        <v>1</v>
      </c>
      <c r="R11" s="114">
        <f t="shared" si="3"/>
        <v>2</v>
      </c>
      <c r="S11" s="35">
        <f t="shared" si="4"/>
        <v>2</v>
      </c>
      <c r="T11" s="111">
        <f t="shared" si="5"/>
        <v>3</v>
      </c>
      <c r="U11" s="39"/>
      <c r="V11" s="6">
        <f t="shared" si="6"/>
        <v>1</v>
      </c>
      <c r="W11" s="6">
        <f t="shared" si="7"/>
        <v>2</v>
      </c>
      <c r="X11" s="44">
        <f t="shared" si="8"/>
        <v>810</v>
      </c>
      <c r="Y11" s="44">
        <f t="shared" si="9"/>
        <v>405</v>
      </c>
      <c r="Z11" s="44" t="str">
        <f t="shared" si="10"/>
        <v xml:space="preserve"> </v>
      </c>
      <c r="AA11" s="44">
        <f t="shared" si="11"/>
        <v>701</v>
      </c>
      <c r="AB11" s="44">
        <f t="shared" si="12"/>
        <v>810</v>
      </c>
      <c r="AC11" s="44">
        <f t="shared" si="13"/>
        <v>701</v>
      </c>
    </row>
    <row r="12" spans="1:29" x14ac:dyDescent="0.2">
      <c r="A12" s="78">
        <v>6</v>
      </c>
      <c r="B12" s="15" t="str">
        <f>Stat.!B11</f>
        <v>Habr Vojta</v>
      </c>
      <c r="C12" s="36">
        <f>Stat.!P11</f>
        <v>704</v>
      </c>
      <c r="D12" s="36">
        <f>Stat.!AD11</f>
        <v>65</v>
      </c>
      <c r="E12" s="36">
        <f>Stat.!AR11</f>
        <v>5</v>
      </c>
      <c r="F12" s="36">
        <f>Stat.!BF11</f>
        <v>4</v>
      </c>
      <c r="G12" s="16">
        <f>Stat.!BT11</f>
        <v>9</v>
      </c>
      <c r="H12" s="195" t="str">
        <f>Stat.!B48</f>
        <v>Habr Vojta</v>
      </c>
      <c r="I12" s="16">
        <f>Stat.!P48</f>
        <v>798</v>
      </c>
      <c r="J12" s="27">
        <f>Stat.!AD48</f>
        <v>140</v>
      </c>
      <c r="K12" s="16">
        <f>Stat.!AR48</f>
        <v>6</v>
      </c>
      <c r="L12" s="27">
        <f>Stat.!BF48</f>
        <v>8</v>
      </c>
      <c r="M12" s="16">
        <f>Stat.!BT48</f>
        <v>1</v>
      </c>
      <c r="N12" s="35"/>
      <c r="O12" s="16">
        <f t="shared" si="0"/>
        <v>1502</v>
      </c>
      <c r="P12" s="27">
        <f t="shared" si="1"/>
        <v>205</v>
      </c>
      <c r="Q12" s="111">
        <f t="shared" si="2"/>
        <v>11</v>
      </c>
      <c r="R12" s="114">
        <f t="shared" si="3"/>
        <v>12</v>
      </c>
      <c r="S12" s="35">
        <f t="shared" si="4"/>
        <v>10</v>
      </c>
      <c r="T12" s="111">
        <f t="shared" si="5"/>
        <v>23</v>
      </c>
      <c r="U12" s="39"/>
      <c r="V12" s="6">
        <f t="shared" si="6"/>
        <v>9</v>
      </c>
      <c r="W12" s="6">
        <f t="shared" si="7"/>
        <v>14</v>
      </c>
      <c r="X12" s="44">
        <f t="shared" si="8"/>
        <v>85.444444444444443</v>
      </c>
      <c r="Y12" s="44">
        <f t="shared" si="9"/>
        <v>54.928571428571431</v>
      </c>
      <c r="Z12" s="44">
        <f t="shared" si="10"/>
        <v>153.80000000000001</v>
      </c>
      <c r="AA12" s="44">
        <f t="shared" si="11"/>
        <v>156.33333333333334</v>
      </c>
      <c r="AB12" s="44">
        <f t="shared" si="12"/>
        <v>192.25</v>
      </c>
      <c r="AC12" s="44">
        <f t="shared" si="13"/>
        <v>117.25</v>
      </c>
    </row>
    <row r="13" spans="1:29" x14ac:dyDescent="0.2">
      <c r="A13" s="78">
        <v>7</v>
      </c>
      <c r="B13" s="15" t="str">
        <f>Stat.!B19</f>
        <v>Novák Vojta</v>
      </c>
      <c r="C13" s="36">
        <f>Stat.!P19</f>
        <v>929</v>
      </c>
      <c r="D13" s="36">
        <f>Stat.!AD19</f>
        <v>26</v>
      </c>
      <c r="E13" s="36">
        <f>Stat.!AR19</f>
        <v>1</v>
      </c>
      <c r="F13" s="36">
        <f>Stat.!BF19</f>
        <v>0</v>
      </c>
      <c r="G13" s="16">
        <f>Stat.!BT19</f>
        <v>0</v>
      </c>
      <c r="H13" s="195" t="str">
        <f>Stat.!B56</f>
        <v>Novák Vojta</v>
      </c>
      <c r="I13" s="16">
        <f>Stat.!P56</f>
        <v>900</v>
      </c>
      <c r="J13" s="27">
        <f>Stat.!AD56</f>
        <v>0</v>
      </c>
      <c r="K13" s="16">
        <f>Stat.!AR56</f>
        <v>0</v>
      </c>
      <c r="L13" s="27">
        <f>Stat.!BF56</f>
        <v>0</v>
      </c>
      <c r="M13" s="16">
        <f>Stat.!BT56</f>
        <v>1</v>
      </c>
      <c r="N13" s="35"/>
      <c r="O13" s="16">
        <f t="shared" si="0"/>
        <v>1829</v>
      </c>
      <c r="P13" s="27">
        <f t="shared" si="1"/>
        <v>26</v>
      </c>
      <c r="Q13" s="111">
        <f t="shared" si="2"/>
        <v>1</v>
      </c>
      <c r="R13" s="114">
        <f t="shared" si="3"/>
        <v>0</v>
      </c>
      <c r="S13" s="35">
        <f t="shared" si="4"/>
        <v>1</v>
      </c>
      <c r="T13" s="111">
        <f t="shared" si="5"/>
        <v>1</v>
      </c>
      <c r="U13" s="39"/>
      <c r="V13" s="6">
        <f t="shared" si="6"/>
        <v>1</v>
      </c>
      <c r="W13" s="6">
        <f t="shared" si="7"/>
        <v>0</v>
      </c>
      <c r="X13" s="44">
        <f t="shared" si="8"/>
        <v>955</v>
      </c>
      <c r="Y13" s="44" t="str">
        <f t="shared" si="9"/>
        <v xml:space="preserve"> </v>
      </c>
      <c r="Z13" s="44">
        <f t="shared" si="10"/>
        <v>955</v>
      </c>
      <c r="AA13" s="44" t="str">
        <f t="shared" si="11"/>
        <v xml:space="preserve"> </v>
      </c>
      <c r="AB13" s="44" t="str">
        <f t="shared" si="12"/>
        <v xml:space="preserve"> </v>
      </c>
      <c r="AC13" s="44" t="str">
        <f t="shared" si="13"/>
        <v xml:space="preserve"> </v>
      </c>
    </row>
    <row r="14" spans="1:29" x14ac:dyDescent="0.2">
      <c r="A14" s="78">
        <v>8</v>
      </c>
      <c r="B14" s="15" t="str">
        <f>Stat.!B6</f>
        <v>Bastl Vojta</v>
      </c>
      <c r="C14" s="36">
        <f>Stat.!P6</f>
        <v>355</v>
      </c>
      <c r="D14" s="36">
        <f>Stat.!AD6</f>
        <v>190</v>
      </c>
      <c r="E14" s="36">
        <f>Stat.!AR6</f>
        <v>2</v>
      </c>
      <c r="F14" s="36">
        <f>Stat.!BF6</f>
        <v>1</v>
      </c>
      <c r="G14" s="16">
        <f>Stat.!BT6</f>
        <v>1</v>
      </c>
      <c r="H14" s="195" t="str">
        <f>Stat.!B43</f>
        <v>Bastl Vojta</v>
      </c>
      <c r="I14" s="16">
        <f>Stat.!P43</f>
        <v>246</v>
      </c>
      <c r="J14" s="27">
        <f>Stat.!AD43</f>
        <v>8</v>
      </c>
      <c r="K14" s="16">
        <f>Stat.!AR43</f>
        <v>0</v>
      </c>
      <c r="L14" s="27">
        <f>Stat.!BF43</f>
        <v>1</v>
      </c>
      <c r="M14" s="16">
        <f>Stat.!BT43</f>
        <v>0</v>
      </c>
      <c r="N14" s="35"/>
      <c r="O14" s="16">
        <f t="shared" si="0"/>
        <v>601</v>
      </c>
      <c r="P14" s="27">
        <f t="shared" si="1"/>
        <v>198</v>
      </c>
      <c r="Q14" s="111">
        <f t="shared" si="2"/>
        <v>2</v>
      </c>
      <c r="R14" s="114">
        <f t="shared" si="3"/>
        <v>2</v>
      </c>
      <c r="S14" s="35">
        <f t="shared" si="4"/>
        <v>1</v>
      </c>
      <c r="T14" s="111">
        <f t="shared" si="5"/>
        <v>4</v>
      </c>
      <c r="U14" s="40"/>
      <c r="V14" s="6">
        <f t="shared" si="6"/>
        <v>3</v>
      </c>
      <c r="W14" s="6">
        <f t="shared" si="7"/>
        <v>1</v>
      </c>
      <c r="X14" s="44">
        <f t="shared" si="8"/>
        <v>181.66666666666666</v>
      </c>
      <c r="Y14" s="44">
        <f t="shared" si="9"/>
        <v>545</v>
      </c>
      <c r="Z14" s="44">
        <f t="shared" si="10"/>
        <v>272.5</v>
      </c>
      <c r="AA14" s="44" t="str">
        <f t="shared" si="11"/>
        <v xml:space="preserve"> </v>
      </c>
      <c r="AB14" s="44">
        <f t="shared" si="12"/>
        <v>545</v>
      </c>
      <c r="AC14" s="44">
        <f t="shared" si="13"/>
        <v>254</v>
      </c>
    </row>
    <row r="15" spans="1:29" x14ac:dyDescent="0.2">
      <c r="A15" s="78">
        <v>9</v>
      </c>
      <c r="B15" s="15" t="str">
        <f>Stat.!B16</f>
        <v>Kelbler Petr</v>
      </c>
      <c r="C15" s="36">
        <f>Stat.!P16</f>
        <v>1023</v>
      </c>
      <c r="D15" s="36">
        <f>Stat.!AD16</f>
        <v>0</v>
      </c>
      <c r="E15" s="36">
        <f>Stat.!AR16</f>
        <v>3</v>
      </c>
      <c r="F15" s="36">
        <f>Stat.!BF16</f>
        <v>2</v>
      </c>
      <c r="G15" s="16">
        <f>Stat.!BT16</f>
        <v>2</v>
      </c>
      <c r="H15" s="195" t="str">
        <f>Stat.!B53</f>
        <v>Kelbler Petr</v>
      </c>
      <c r="I15" s="16">
        <f>Stat.!P53</f>
        <v>1162</v>
      </c>
      <c r="J15" s="27">
        <f>Stat.!AD53</f>
        <v>0</v>
      </c>
      <c r="K15" s="16">
        <f>Stat.!AR53</f>
        <v>3</v>
      </c>
      <c r="L15" s="27">
        <f>Stat.!BF53</f>
        <v>0</v>
      </c>
      <c r="M15" s="16">
        <f>Stat.!BT53</f>
        <v>2</v>
      </c>
      <c r="N15" s="35"/>
      <c r="O15" s="16">
        <f t="shared" si="0"/>
        <v>2185</v>
      </c>
      <c r="P15" s="27">
        <f t="shared" si="1"/>
        <v>0</v>
      </c>
      <c r="Q15" s="111">
        <f t="shared" si="2"/>
        <v>6</v>
      </c>
      <c r="R15" s="114">
        <f t="shared" si="3"/>
        <v>2</v>
      </c>
      <c r="S15" s="35">
        <f t="shared" si="4"/>
        <v>4</v>
      </c>
      <c r="T15" s="111">
        <f t="shared" si="5"/>
        <v>8</v>
      </c>
      <c r="U15" s="39"/>
      <c r="V15" s="6">
        <f t="shared" si="6"/>
        <v>5</v>
      </c>
      <c r="W15" s="6">
        <f t="shared" si="7"/>
        <v>3</v>
      </c>
      <c r="X15" s="44">
        <f t="shared" si="8"/>
        <v>204.6</v>
      </c>
      <c r="Y15" s="44">
        <f t="shared" si="9"/>
        <v>341</v>
      </c>
      <c r="Z15" s="44">
        <f t="shared" si="10"/>
        <v>341</v>
      </c>
      <c r="AA15" s="44">
        <f t="shared" si="11"/>
        <v>387.33333333333331</v>
      </c>
      <c r="AB15" s="44">
        <f t="shared" si="12"/>
        <v>511.5</v>
      </c>
      <c r="AC15" s="44" t="str">
        <f t="shared" si="13"/>
        <v xml:space="preserve"> </v>
      </c>
    </row>
    <row r="16" spans="1:29" x14ac:dyDescent="0.2">
      <c r="A16" s="78">
        <v>10</v>
      </c>
      <c r="B16" s="15" t="str">
        <f>Stat.!B8</f>
        <v>Chvátal Tomáš</v>
      </c>
      <c r="C16" s="36">
        <f>Stat.!P8</f>
        <v>241</v>
      </c>
      <c r="D16" s="36">
        <f>Stat.!AD8</f>
        <v>81</v>
      </c>
      <c r="E16" s="36">
        <f>Stat.!AR8</f>
        <v>0</v>
      </c>
      <c r="F16" s="36">
        <f>Stat.!BF8</f>
        <v>0</v>
      </c>
      <c r="G16" s="16">
        <f>Stat.!BT8</f>
        <v>0</v>
      </c>
      <c r="H16" s="195" t="str">
        <f>Stat.!B45</f>
        <v>Chvátal Tomáš</v>
      </c>
      <c r="I16" s="16">
        <f>Stat.!P45</f>
        <v>990</v>
      </c>
      <c r="J16" s="27">
        <f>Stat.!AD45</f>
        <v>0</v>
      </c>
      <c r="K16" s="16">
        <f>Stat.!AR45</f>
        <v>3</v>
      </c>
      <c r="L16" s="27">
        <f>Stat.!BF45</f>
        <v>3</v>
      </c>
      <c r="M16" s="16">
        <f>Stat.!BT45</f>
        <v>1</v>
      </c>
      <c r="N16" s="32"/>
      <c r="O16" s="16">
        <f t="shared" si="0"/>
        <v>1231</v>
      </c>
      <c r="P16" s="27">
        <f t="shared" si="1"/>
        <v>81</v>
      </c>
      <c r="Q16" s="111">
        <f t="shared" si="2"/>
        <v>3</v>
      </c>
      <c r="R16" s="114">
        <f t="shared" si="3"/>
        <v>3</v>
      </c>
      <c r="S16" s="35">
        <f t="shared" si="4"/>
        <v>1</v>
      </c>
      <c r="T16" s="111">
        <f t="shared" si="5"/>
        <v>6</v>
      </c>
      <c r="U16" s="39"/>
      <c r="V16" s="6">
        <f t="shared" si="6"/>
        <v>0</v>
      </c>
      <c r="W16" s="6">
        <f t="shared" si="7"/>
        <v>6</v>
      </c>
      <c r="X16" s="44" t="str">
        <f t="shared" si="8"/>
        <v xml:space="preserve"> </v>
      </c>
      <c r="Y16" s="44">
        <f t="shared" si="9"/>
        <v>53.666666666666664</v>
      </c>
      <c r="Z16" s="44" t="str">
        <f t="shared" si="10"/>
        <v xml:space="preserve"> </v>
      </c>
      <c r="AA16" s="44">
        <f t="shared" si="11"/>
        <v>330</v>
      </c>
      <c r="AB16" s="44" t="str">
        <f t="shared" si="12"/>
        <v xml:space="preserve"> </v>
      </c>
      <c r="AC16" s="44">
        <f t="shared" si="13"/>
        <v>330</v>
      </c>
    </row>
    <row r="17" spans="1:29" x14ac:dyDescent="0.2">
      <c r="A17" s="78">
        <v>11</v>
      </c>
      <c r="B17" s="15" t="str">
        <f>Stat.!B21</f>
        <v>Švarc Petr</v>
      </c>
      <c r="C17" s="36">
        <f>Stat.!P21</f>
        <v>1016</v>
      </c>
      <c r="D17" s="36">
        <f>Stat.!AD21</f>
        <v>0</v>
      </c>
      <c r="E17" s="36">
        <f>Stat.!AR21</f>
        <v>2</v>
      </c>
      <c r="F17" s="36">
        <f>Stat.!BF21</f>
        <v>4</v>
      </c>
      <c r="G17" s="16">
        <f>Stat.!BT21</f>
        <v>2</v>
      </c>
      <c r="H17" s="195" t="str">
        <f>Stat.!B58</f>
        <v>Švarc Petr</v>
      </c>
      <c r="I17" s="16">
        <f>Stat.!P58</f>
        <v>741</v>
      </c>
      <c r="J17" s="27">
        <f>Stat.!AD58</f>
        <v>24</v>
      </c>
      <c r="K17" s="16">
        <f>Stat.!AR58</f>
        <v>2</v>
      </c>
      <c r="L17" s="27">
        <f>Stat.!BF58</f>
        <v>4</v>
      </c>
      <c r="M17" s="16">
        <f>Stat.!BT58</f>
        <v>0</v>
      </c>
      <c r="N17" s="35"/>
      <c r="O17" s="16">
        <f t="shared" si="0"/>
        <v>1757</v>
      </c>
      <c r="P17" s="27">
        <f t="shared" si="1"/>
        <v>24</v>
      </c>
      <c r="Q17" s="111">
        <f t="shared" si="2"/>
        <v>4</v>
      </c>
      <c r="R17" s="114">
        <f t="shared" si="3"/>
        <v>8</v>
      </c>
      <c r="S17" s="35">
        <f t="shared" si="4"/>
        <v>2</v>
      </c>
      <c r="T17" s="111">
        <f t="shared" si="5"/>
        <v>12</v>
      </c>
      <c r="U17" s="39"/>
      <c r="V17" s="6">
        <f t="shared" si="6"/>
        <v>6</v>
      </c>
      <c r="W17" s="6">
        <f t="shared" si="7"/>
        <v>6</v>
      </c>
      <c r="X17" s="44">
        <f t="shared" si="8"/>
        <v>169.33333333333334</v>
      </c>
      <c r="Y17" s="44">
        <f t="shared" si="9"/>
        <v>169.33333333333334</v>
      </c>
      <c r="Z17" s="44">
        <f t="shared" si="10"/>
        <v>508</v>
      </c>
      <c r="AA17" s="44">
        <f t="shared" si="11"/>
        <v>382.5</v>
      </c>
      <c r="AB17" s="44">
        <f t="shared" si="12"/>
        <v>254</v>
      </c>
      <c r="AC17" s="44">
        <f t="shared" si="13"/>
        <v>191.25</v>
      </c>
    </row>
    <row r="18" spans="1:29" x14ac:dyDescent="0.2">
      <c r="A18" s="78">
        <v>12</v>
      </c>
      <c r="B18" s="15" t="str">
        <f>Stat.!B27</f>
        <v>Chvátal Jan</v>
      </c>
      <c r="C18" s="36">
        <f>Stat.!P27</f>
        <v>0</v>
      </c>
      <c r="D18" s="36">
        <f>Stat.!AD27</f>
        <v>68</v>
      </c>
      <c r="E18" s="36">
        <f>Stat.!AR27</f>
        <v>0</v>
      </c>
      <c r="F18" s="36">
        <f>Stat.!BF27</f>
        <v>0</v>
      </c>
      <c r="G18" s="16">
        <f>Stat.!BT27</f>
        <v>0</v>
      </c>
      <c r="H18" s="195" t="str">
        <f>Stat.!B64</f>
        <v>Chvátal Jan</v>
      </c>
      <c r="I18" s="16">
        <f>Stat.!P64</f>
        <v>509</v>
      </c>
      <c r="J18" s="27">
        <f>Stat.!AD64</f>
        <v>187</v>
      </c>
      <c r="K18" s="16">
        <f>Stat.!AR64</f>
        <v>0</v>
      </c>
      <c r="L18" s="27">
        <f>Stat.!BF64</f>
        <v>1</v>
      </c>
      <c r="M18" s="16">
        <f>Stat.!BT64</f>
        <v>2</v>
      </c>
      <c r="N18" s="35"/>
      <c r="O18" s="16">
        <f t="shared" si="0"/>
        <v>509</v>
      </c>
      <c r="P18" s="27">
        <f t="shared" si="1"/>
        <v>255</v>
      </c>
      <c r="Q18" s="111">
        <f t="shared" si="2"/>
        <v>0</v>
      </c>
      <c r="R18" s="114">
        <f t="shared" si="3"/>
        <v>1</v>
      </c>
      <c r="S18" s="35">
        <f t="shared" si="4"/>
        <v>2</v>
      </c>
      <c r="T18" s="111">
        <f t="shared" si="5"/>
        <v>1</v>
      </c>
      <c r="U18" s="39"/>
      <c r="V18" s="6">
        <f t="shared" si="6"/>
        <v>0</v>
      </c>
      <c r="W18" s="6">
        <f t="shared" si="7"/>
        <v>1</v>
      </c>
      <c r="X18" s="44" t="str">
        <f t="shared" si="8"/>
        <v xml:space="preserve"> </v>
      </c>
      <c r="Y18" s="44">
        <f t="shared" si="9"/>
        <v>68</v>
      </c>
      <c r="Z18" s="44" t="str">
        <f t="shared" si="10"/>
        <v xml:space="preserve"> </v>
      </c>
      <c r="AA18" s="44" t="str">
        <f t="shared" si="11"/>
        <v xml:space="preserve"> </v>
      </c>
      <c r="AB18" s="44" t="str">
        <f t="shared" si="12"/>
        <v xml:space="preserve"> </v>
      </c>
      <c r="AC18" s="44">
        <f t="shared" si="13"/>
        <v>696</v>
      </c>
    </row>
    <row r="19" spans="1:29" x14ac:dyDescent="0.2">
      <c r="A19" s="78">
        <v>13</v>
      </c>
      <c r="B19" s="15" t="str">
        <f>Stat.!B9</f>
        <v>Habr Jiří</v>
      </c>
      <c r="C19" s="36">
        <f>Stat.!P9</f>
        <v>1080</v>
      </c>
      <c r="D19" s="36">
        <f>Stat.!AD9</f>
        <v>0</v>
      </c>
      <c r="E19" s="36">
        <f>Stat.!AR9</f>
        <v>2</v>
      </c>
      <c r="F19" s="36">
        <f>Stat.!BF9</f>
        <v>1</v>
      </c>
      <c r="G19" s="16">
        <f>Stat.!BT9</f>
        <v>2</v>
      </c>
      <c r="H19" s="195" t="str">
        <f>Stat.!B46</f>
        <v>Habr Jiří</v>
      </c>
      <c r="I19" s="16">
        <f>Stat.!P46</f>
        <v>1151</v>
      </c>
      <c r="J19" s="27">
        <f>Stat.!AD46</f>
        <v>0</v>
      </c>
      <c r="K19" s="16">
        <f>Stat.!AR46</f>
        <v>8</v>
      </c>
      <c r="L19" s="27">
        <f>Stat.!BF46</f>
        <v>4</v>
      </c>
      <c r="M19" s="16">
        <f>Stat.!BT46</f>
        <v>2</v>
      </c>
      <c r="N19" s="35"/>
      <c r="O19" s="16">
        <f t="shared" si="0"/>
        <v>2231</v>
      </c>
      <c r="P19" s="27">
        <f t="shared" si="1"/>
        <v>0</v>
      </c>
      <c r="Q19" s="111">
        <f t="shared" si="2"/>
        <v>10</v>
      </c>
      <c r="R19" s="114">
        <f t="shared" si="3"/>
        <v>5</v>
      </c>
      <c r="S19" s="35">
        <f t="shared" si="4"/>
        <v>4</v>
      </c>
      <c r="T19" s="111">
        <f t="shared" si="5"/>
        <v>15</v>
      </c>
      <c r="U19" s="39"/>
      <c r="V19" s="6">
        <f t="shared" si="6"/>
        <v>3</v>
      </c>
      <c r="W19" s="6">
        <f t="shared" si="7"/>
        <v>12</v>
      </c>
      <c r="X19" s="44">
        <f t="shared" si="8"/>
        <v>360</v>
      </c>
      <c r="Y19" s="44">
        <f t="shared" si="9"/>
        <v>90</v>
      </c>
      <c r="Z19" s="44">
        <f t="shared" si="10"/>
        <v>540</v>
      </c>
      <c r="AA19" s="44">
        <f t="shared" si="11"/>
        <v>143.875</v>
      </c>
      <c r="AB19" s="44">
        <f t="shared" si="12"/>
        <v>1080</v>
      </c>
      <c r="AC19" s="44">
        <f t="shared" si="13"/>
        <v>287.75</v>
      </c>
    </row>
    <row r="20" spans="1:29" x14ac:dyDescent="0.2">
      <c r="A20" s="78">
        <v>14</v>
      </c>
      <c r="B20" s="15" t="str">
        <f>Stat.!B24</f>
        <v>Jahoda Martin</v>
      </c>
      <c r="C20" s="36">
        <f>Stat.!P24</f>
        <v>0</v>
      </c>
      <c r="D20" s="36">
        <f>Stat.!AD24</f>
        <v>0</v>
      </c>
      <c r="E20" s="36">
        <f>Stat.!AR24</f>
        <v>0</v>
      </c>
      <c r="F20" s="36">
        <f>Stat.!BF24</f>
        <v>0</v>
      </c>
      <c r="G20" s="16">
        <f>Stat.!BT24</f>
        <v>0</v>
      </c>
      <c r="H20" s="195" t="str">
        <f>Stat.!B61</f>
        <v>Jahoda Martin</v>
      </c>
      <c r="I20" s="16">
        <f>Stat.!P61</f>
        <v>0</v>
      </c>
      <c r="J20" s="27">
        <f>Stat.!AD61</f>
        <v>0</v>
      </c>
      <c r="K20" s="16">
        <f>Stat.!AR61</f>
        <v>0</v>
      </c>
      <c r="L20" s="27">
        <f>Stat.!BF61</f>
        <v>0</v>
      </c>
      <c r="M20" s="16">
        <f>Stat.!BT61</f>
        <v>0</v>
      </c>
      <c r="N20" s="35"/>
      <c r="O20" s="16">
        <f t="shared" si="0"/>
        <v>0</v>
      </c>
      <c r="P20" s="27">
        <f t="shared" si="1"/>
        <v>0</v>
      </c>
      <c r="Q20" s="111">
        <f t="shared" si="2"/>
        <v>0</v>
      </c>
      <c r="R20" s="114">
        <f t="shared" si="3"/>
        <v>0</v>
      </c>
      <c r="S20" s="35">
        <f t="shared" si="4"/>
        <v>0</v>
      </c>
      <c r="T20" s="111">
        <f t="shared" si="5"/>
        <v>0</v>
      </c>
      <c r="U20" s="39"/>
      <c r="V20" s="6">
        <f t="shared" si="6"/>
        <v>0</v>
      </c>
      <c r="W20" s="6">
        <f t="shared" si="7"/>
        <v>0</v>
      </c>
      <c r="X20" s="44" t="str">
        <f t="shared" si="8"/>
        <v xml:space="preserve"> </v>
      </c>
      <c r="Y20" s="44" t="str">
        <f t="shared" si="9"/>
        <v xml:space="preserve"> </v>
      </c>
      <c r="Z20" s="44" t="str">
        <f t="shared" si="10"/>
        <v xml:space="preserve"> </v>
      </c>
      <c r="AA20" s="44" t="str">
        <f t="shared" si="11"/>
        <v xml:space="preserve"> </v>
      </c>
      <c r="AB20" s="44" t="str">
        <f t="shared" si="12"/>
        <v xml:space="preserve"> </v>
      </c>
      <c r="AC20" s="44" t="str">
        <f t="shared" si="13"/>
        <v xml:space="preserve"> </v>
      </c>
    </row>
    <row r="21" spans="1:29" x14ac:dyDescent="0.2">
      <c r="A21" s="78">
        <v>15</v>
      </c>
      <c r="B21" s="15" t="str">
        <f>Stat.!B18</f>
        <v>Novák Bohumír</v>
      </c>
      <c r="C21" s="36">
        <f>Stat.!P18</f>
        <v>508</v>
      </c>
      <c r="D21" s="36">
        <f>Stat.!AD18</f>
        <v>16</v>
      </c>
      <c r="E21" s="36">
        <f>Stat.!AR18</f>
        <v>0</v>
      </c>
      <c r="F21" s="36">
        <f>Stat.!BF18</f>
        <v>1</v>
      </c>
      <c r="G21" s="16">
        <f>Stat.!BT18</f>
        <v>2</v>
      </c>
      <c r="H21" s="195" t="str">
        <f>Stat.!B55</f>
        <v>Novák Bohumír</v>
      </c>
      <c r="I21" s="16">
        <f>Stat.!P55</f>
        <v>606</v>
      </c>
      <c r="J21" s="27">
        <f>Stat.!AD55</f>
        <v>29</v>
      </c>
      <c r="K21" s="16">
        <f>Stat.!AR55</f>
        <v>1</v>
      </c>
      <c r="L21" s="27">
        <f>Stat.!BF55</f>
        <v>2</v>
      </c>
      <c r="M21" s="16">
        <f>Stat.!BT55</f>
        <v>3</v>
      </c>
      <c r="N21" s="35"/>
      <c r="O21" s="16">
        <f t="shared" si="0"/>
        <v>1114</v>
      </c>
      <c r="P21" s="27">
        <f t="shared" si="1"/>
        <v>45</v>
      </c>
      <c r="Q21" s="111">
        <f t="shared" si="2"/>
        <v>1</v>
      </c>
      <c r="R21" s="114">
        <f t="shared" si="3"/>
        <v>3</v>
      </c>
      <c r="S21" s="35">
        <f t="shared" si="4"/>
        <v>5</v>
      </c>
      <c r="T21" s="111">
        <f t="shared" si="5"/>
        <v>4</v>
      </c>
      <c r="U21" s="39"/>
      <c r="V21" s="6">
        <f t="shared" si="6"/>
        <v>1</v>
      </c>
      <c r="W21" s="6">
        <f t="shared" si="7"/>
        <v>3</v>
      </c>
      <c r="X21" s="44">
        <f t="shared" si="8"/>
        <v>524</v>
      </c>
      <c r="Y21" s="44">
        <f t="shared" si="9"/>
        <v>174.66666666666666</v>
      </c>
      <c r="Z21" s="44" t="str">
        <f t="shared" si="10"/>
        <v xml:space="preserve"> </v>
      </c>
      <c r="AA21" s="44">
        <f t="shared" si="11"/>
        <v>635</v>
      </c>
      <c r="AB21" s="44">
        <f t="shared" si="12"/>
        <v>524</v>
      </c>
      <c r="AC21" s="44">
        <f t="shared" si="13"/>
        <v>317.5</v>
      </c>
    </row>
    <row r="22" spans="1:29" x14ac:dyDescent="0.2">
      <c r="A22" s="78">
        <v>16</v>
      </c>
      <c r="B22" s="15" t="str">
        <f>Stat.!B33</f>
        <v>Březina Martin</v>
      </c>
      <c r="C22" s="36">
        <f>Stat.!P33</f>
        <v>0</v>
      </c>
      <c r="D22" s="36">
        <f>Stat.!AD33</f>
        <v>0</v>
      </c>
      <c r="E22" s="36">
        <f>Stat.!AR33</f>
        <v>0</v>
      </c>
      <c r="F22" s="36">
        <f>Stat.!BF33</f>
        <v>0</v>
      </c>
      <c r="G22" s="16">
        <f>Stat.!BT33</f>
        <v>0</v>
      </c>
      <c r="H22" s="195" t="str">
        <f>Stat.!B70</f>
        <v>Březina Martin</v>
      </c>
      <c r="I22" s="16">
        <f>Stat.!P70</f>
        <v>137</v>
      </c>
      <c r="J22" s="27">
        <f>Stat.!AD70</f>
        <v>0</v>
      </c>
      <c r="K22" s="16">
        <f>Stat.!AR70</f>
        <v>2</v>
      </c>
      <c r="L22" s="27">
        <f>Stat.!BF70</f>
        <v>0</v>
      </c>
      <c r="M22" s="16">
        <f>Stat.!BT70</f>
        <v>0</v>
      </c>
      <c r="N22" s="35"/>
      <c r="O22" s="16">
        <f t="shared" si="0"/>
        <v>137</v>
      </c>
      <c r="P22" s="27">
        <f t="shared" si="1"/>
        <v>0</v>
      </c>
      <c r="Q22" s="111">
        <f t="shared" si="2"/>
        <v>2</v>
      </c>
      <c r="R22" s="114">
        <f t="shared" si="3"/>
        <v>0</v>
      </c>
      <c r="S22" s="35">
        <f t="shared" si="4"/>
        <v>0</v>
      </c>
      <c r="T22" s="111">
        <f t="shared" si="5"/>
        <v>2</v>
      </c>
      <c r="U22" s="39"/>
      <c r="V22" s="6">
        <f t="shared" si="6"/>
        <v>0</v>
      </c>
      <c r="W22" s="6">
        <f t="shared" si="7"/>
        <v>2</v>
      </c>
      <c r="X22" s="44" t="str">
        <f t="shared" si="8"/>
        <v xml:space="preserve"> </v>
      </c>
      <c r="Y22" s="44">
        <f t="shared" si="9"/>
        <v>0</v>
      </c>
      <c r="Z22" s="44" t="str">
        <f t="shared" si="10"/>
        <v xml:space="preserve"> </v>
      </c>
      <c r="AA22" s="44">
        <f t="shared" si="11"/>
        <v>68.5</v>
      </c>
      <c r="AB22" s="44" t="str">
        <f t="shared" si="12"/>
        <v xml:space="preserve"> </v>
      </c>
      <c r="AC22" s="44" t="str">
        <f t="shared" si="13"/>
        <v xml:space="preserve"> </v>
      </c>
    </row>
    <row r="23" spans="1:29" x14ac:dyDescent="0.2">
      <c r="A23" s="78">
        <v>17</v>
      </c>
      <c r="B23" s="15" t="str">
        <f>Stat.!B31</f>
        <v>Točík Daniel</v>
      </c>
      <c r="C23" s="36">
        <f>Stat.!P31</f>
        <v>0</v>
      </c>
      <c r="D23" s="36">
        <f>Stat.!AD31</f>
        <v>0</v>
      </c>
      <c r="E23" s="36">
        <f>Stat.!AR31</f>
        <v>0</v>
      </c>
      <c r="F23" s="36">
        <f>Stat.!BF31</f>
        <v>0</v>
      </c>
      <c r="G23" s="16">
        <f>Stat.!BT31</f>
        <v>0</v>
      </c>
      <c r="H23" s="195" t="str">
        <f>Stat.!B68</f>
        <v>Točík Daniel</v>
      </c>
      <c r="I23" s="16">
        <f>Stat.!P68</f>
        <v>314</v>
      </c>
      <c r="J23" s="27">
        <f>Stat.!AD68</f>
        <v>0</v>
      </c>
      <c r="K23" s="16">
        <f>Stat.!AR68</f>
        <v>1</v>
      </c>
      <c r="L23" s="27">
        <f>Stat.!BF68</f>
        <v>3</v>
      </c>
      <c r="M23" s="16">
        <f>Stat.!BT68</f>
        <v>0</v>
      </c>
      <c r="N23" s="35"/>
      <c r="O23" s="16">
        <f t="shared" si="0"/>
        <v>314</v>
      </c>
      <c r="P23" s="27">
        <f t="shared" si="1"/>
        <v>0</v>
      </c>
      <c r="Q23" s="111">
        <f t="shared" si="2"/>
        <v>1</v>
      </c>
      <c r="R23" s="114">
        <f t="shared" si="3"/>
        <v>3</v>
      </c>
      <c r="S23" s="35">
        <f t="shared" si="4"/>
        <v>0</v>
      </c>
      <c r="T23" s="111">
        <f t="shared" si="5"/>
        <v>4</v>
      </c>
      <c r="U23" s="39"/>
      <c r="V23" s="6">
        <f t="shared" si="6"/>
        <v>0</v>
      </c>
      <c r="W23" s="6">
        <f t="shared" si="7"/>
        <v>4</v>
      </c>
      <c r="X23" s="44" t="str">
        <f t="shared" si="8"/>
        <v xml:space="preserve"> </v>
      </c>
      <c r="Y23" s="44">
        <f t="shared" si="9"/>
        <v>0</v>
      </c>
      <c r="Z23" s="44" t="str">
        <f t="shared" si="10"/>
        <v xml:space="preserve"> </v>
      </c>
      <c r="AA23" s="44">
        <f t="shared" si="11"/>
        <v>314</v>
      </c>
      <c r="AB23" s="44" t="str">
        <f t="shared" si="12"/>
        <v xml:space="preserve"> </v>
      </c>
      <c r="AC23" s="44">
        <f t="shared" si="13"/>
        <v>104.66666666666667</v>
      </c>
    </row>
    <row r="24" spans="1:29" x14ac:dyDescent="0.2">
      <c r="A24" s="78">
        <v>18</v>
      </c>
      <c r="B24" s="15" t="str">
        <f>Stat.!B7</f>
        <v>Chvátal Patrik</v>
      </c>
      <c r="C24" s="36">
        <f>Stat.!P7</f>
        <v>285</v>
      </c>
      <c r="D24" s="36">
        <f>Stat.!AD7</f>
        <v>69</v>
      </c>
      <c r="E24" s="36">
        <f>Stat.!AR7</f>
        <v>1</v>
      </c>
      <c r="F24" s="36">
        <f>Stat.!BF7</f>
        <v>1</v>
      </c>
      <c r="G24" s="16">
        <f>Stat.!BT7</f>
        <v>0</v>
      </c>
      <c r="H24" s="195" t="str">
        <f>Stat.!B44</f>
        <v>Chvátal Patrik</v>
      </c>
      <c r="I24" s="16">
        <f>Stat.!P44</f>
        <v>0</v>
      </c>
      <c r="J24" s="27">
        <f>Stat.!AD44</f>
        <v>0</v>
      </c>
      <c r="K24" s="16">
        <f>Stat.!AR44</f>
        <v>0</v>
      </c>
      <c r="L24" s="27">
        <f>Stat.!BF44</f>
        <v>0</v>
      </c>
      <c r="M24" s="16">
        <f>Stat.!BT44</f>
        <v>0</v>
      </c>
      <c r="N24" s="35"/>
      <c r="O24" s="16">
        <f t="shared" si="0"/>
        <v>285</v>
      </c>
      <c r="P24" s="27">
        <f t="shared" si="1"/>
        <v>69</v>
      </c>
      <c r="Q24" s="111">
        <f t="shared" si="2"/>
        <v>1</v>
      </c>
      <c r="R24" s="114">
        <f t="shared" si="3"/>
        <v>1</v>
      </c>
      <c r="S24" s="35">
        <f t="shared" si="4"/>
        <v>0</v>
      </c>
      <c r="T24" s="111">
        <f t="shared" si="5"/>
        <v>2</v>
      </c>
      <c r="U24" s="39"/>
      <c r="V24" s="6">
        <f t="shared" si="6"/>
        <v>2</v>
      </c>
      <c r="W24" s="6">
        <f t="shared" si="7"/>
        <v>0</v>
      </c>
      <c r="X24" s="44">
        <f t="shared" si="8"/>
        <v>177</v>
      </c>
      <c r="Y24" s="44" t="str">
        <f t="shared" si="9"/>
        <v xml:space="preserve"> </v>
      </c>
      <c r="Z24" s="44">
        <f t="shared" si="10"/>
        <v>354</v>
      </c>
      <c r="AA24" s="44" t="str">
        <f t="shared" si="11"/>
        <v xml:space="preserve"> </v>
      </c>
      <c r="AB24" s="44">
        <f t="shared" si="12"/>
        <v>354</v>
      </c>
      <c r="AC24" s="44" t="str">
        <f t="shared" si="13"/>
        <v xml:space="preserve"> </v>
      </c>
    </row>
    <row r="25" spans="1:29" x14ac:dyDescent="0.2">
      <c r="A25" s="78">
        <v>19</v>
      </c>
      <c r="B25" s="15" t="str">
        <f>Stat.!B5</f>
        <v>Bastl Pavel</v>
      </c>
      <c r="C25" s="36">
        <f>Stat.!P5</f>
        <v>846</v>
      </c>
      <c r="D25" s="36">
        <f>Stat.!AD5</f>
        <v>19</v>
      </c>
      <c r="E25" s="36">
        <f>Stat.!AR5</f>
        <v>5</v>
      </c>
      <c r="F25" s="36">
        <f>Stat.!BF5</f>
        <v>1</v>
      </c>
      <c r="G25" s="16">
        <f>Stat.!BT5</f>
        <v>0</v>
      </c>
      <c r="H25" s="195" t="str">
        <f>Stat.!B42</f>
        <v>Bastl Pavel</v>
      </c>
      <c r="I25" s="16">
        <f>Stat.!P42</f>
        <v>1117</v>
      </c>
      <c r="J25" s="27">
        <f>Stat.!AD42</f>
        <v>0</v>
      </c>
      <c r="K25" s="16">
        <f>Stat.!AR42</f>
        <v>0</v>
      </c>
      <c r="L25" s="27">
        <f>Stat.!BF42</f>
        <v>2</v>
      </c>
      <c r="M25" s="16">
        <f>Stat.!BT42</f>
        <v>1</v>
      </c>
      <c r="N25" s="34"/>
      <c r="O25" s="16">
        <f t="shared" si="0"/>
        <v>1963</v>
      </c>
      <c r="P25" s="27">
        <f t="shared" si="1"/>
        <v>19</v>
      </c>
      <c r="Q25" s="111">
        <f t="shared" si="2"/>
        <v>5</v>
      </c>
      <c r="R25" s="114">
        <f t="shared" si="3"/>
        <v>3</v>
      </c>
      <c r="S25" s="35">
        <f t="shared" si="4"/>
        <v>1</v>
      </c>
      <c r="T25" s="111">
        <f t="shared" si="5"/>
        <v>8</v>
      </c>
      <c r="U25" s="39"/>
      <c r="V25" s="6">
        <f t="shared" si="6"/>
        <v>6</v>
      </c>
      <c r="W25" s="6">
        <f t="shared" si="7"/>
        <v>2</v>
      </c>
      <c r="X25" s="44">
        <f t="shared" si="8"/>
        <v>144.16666666666666</v>
      </c>
      <c r="Y25" s="44">
        <f t="shared" si="9"/>
        <v>432.5</v>
      </c>
      <c r="Z25" s="44">
        <f t="shared" si="10"/>
        <v>173</v>
      </c>
      <c r="AA25" s="44" t="str">
        <f t="shared" si="11"/>
        <v xml:space="preserve"> </v>
      </c>
      <c r="AB25" s="44">
        <f t="shared" si="12"/>
        <v>865</v>
      </c>
      <c r="AC25" s="44">
        <f t="shared" si="13"/>
        <v>558.5</v>
      </c>
    </row>
    <row r="26" spans="1:29" x14ac:dyDescent="0.2">
      <c r="A26" s="78">
        <v>20</v>
      </c>
      <c r="B26" s="15" t="str">
        <f>Stat.!B26</f>
        <v>Dolák Jan</v>
      </c>
      <c r="C26" s="36">
        <f>Stat.!P26</f>
        <v>0</v>
      </c>
      <c r="D26" s="36">
        <f>Stat.!AD26</f>
        <v>11</v>
      </c>
      <c r="E26" s="36">
        <f>Stat.!AR26</f>
        <v>0</v>
      </c>
      <c r="F26" s="36">
        <f>Stat.!BF26</f>
        <v>0</v>
      </c>
      <c r="G26" s="16">
        <f>Stat.!BT26</f>
        <v>0</v>
      </c>
      <c r="H26" s="195" t="str">
        <f>Stat.!B63</f>
        <v>Dolák Jan</v>
      </c>
      <c r="I26" s="16">
        <f>Stat.!P63</f>
        <v>0</v>
      </c>
      <c r="J26" s="27">
        <f>Stat.!AD63</f>
        <v>53</v>
      </c>
      <c r="K26" s="16">
        <f>Stat.!AR63</f>
        <v>0</v>
      </c>
      <c r="L26" s="27">
        <f>Stat.!BF63</f>
        <v>1</v>
      </c>
      <c r="M26" s="16">
        <f>Stat.!BT63</f>
        <v>0</v>
      </c>
      <c r="N26" s="35"/>
      <c r="O26" s="16">
        <f t="shared" si="0"/>
        <v>0</v>
      </c>
      <c r="P26" s="27">
        <f t="shared" si="1"/>
        <v>64</v>
      </c>
      <c r="Q26" s="111">
        <f t="shared" si="2"/>
        <v>0</v>
      </c>
      <c r="R26" s="114">
        <f t="shared" si="3"/>
        <v>1</v>
      </c>
      <c r="S26" s="35">
        <f t="shared" si="4"/>
        <v>0</v>
      </c>
      <c r="T26" s="111">
        <f t="shared" si="5"/>
        <v>1</v>
      </c>
      <c r="U26" s="39"/>
      <c r="V26" s="6">
        <f t="shared" si="6"/>
        <v>0</v>
      </c>
      <c r="W26" s="6">
        <f t="shared" si="7"/>
        <v>1</v>
      </c>
      <c r="X26" s="44" t="str">
        <f t="shared" si="8"/>
        <v xml:space="preserve"> </v>
      </c>
      <c r="Y26" s="44">
        <f t="shared" si="9"/>
        <v>11</v>
      </c>
      <c r="Z26" s="44" t="str">
        <f t="shared" si="10"/>
        <v xml:space="preserve"> </v>
      </c>
      <c r="AA26" s="44" t="str">
        <f t="shared" si="11"/>
        <v xml:space="preserve"> </v>
      </c>
      <c r="AB26" s="44" t="str">
        <f t="shared" si="12"/>
        <v xml:space="preserve"> </v>
      </c>
      <c r="AC26" s="44">
        <f t="shared" si="13"/>
        <v>53</v>
      </c>
    </row>
    <row r="27" spans="1:29" x14ac:dyDescent="0.2">
      <c r="A27" s="78">
        <v>21</v>
      </c>
      <c r="B27" s="15" t="str">
        <f>Stat.!B20</f>
        <v>Pokorný Václav</v>
      </c>
      <c r="C27" s="36">
        <f>Stat.!P20</f>
        <v>903</v>
      </c>
      <c r="D27" s="36">
        <f>Stat.!AD20</f>
        <v>31</v>
      </c>
      <c r="E27" s="36">
        <f>Stat.!AR20</f>
        <v>1</v>
      </c>
      <c r="F27" s="36">
        <f>Stat.!BF20</f>
        <v>3</v>
      </c>
      <c r="G27" s="16">
        <f>Stat.!BT20</f>
        <v>2</v>
      </c>
      <c r="H27" s="195" t="str">
        <f>Stat.!B57</f>
        <v>Pokorný Václav</v>
      </c>
      <c r="I27" s="16">
        <f>Stat.!P57</f>
        <v>102</v>
      </c>
      <c r="J27" s="27">
        <f>Stat.!AD57</f>
        <v>0</v>
      </c>
      <c r="K27" s="16">
        <f>Stat.!AR57</f>
        <v>0</v>
      </c>
      <c r="L27" s="27">
        <f>Stat.!BF57</f>
        <v>0</v>
      </c>
      <c r="M27" s="16">
        <f>Stat.!BT57</f>
        <v>0</v>
      </c>
      <c r="N27" s="35"/>
      <c r="O27" s="16">
        <f t="shared" si="0"/>
        <v>1005</v>
      </c>
      <c r="P27" s="27">
        <f t="shared" si="1"/>
        <v>31</v>
      </c>
      <c r="Q27" s="111">
        <f t="shared" si="2"/>
        <v>1</v>
      </c>
      <c r="R27" s="114">
        <f t="shared" si="3"/>
        <v>3</v>
      </c>
      <c r="S27" s="35">
        <f t="shared" si="4"/>
        <v>2</v>
      </c>
      <c r="T27" s="111">
        <f t="shared" si="5"/>
        <v>4</v>
      </c>
      <c r="U27" s="39"/>
      <c r="V27" s="6">
        <f t="shared" si="6"/>
        <v>4</v>
      </c>
      <c r="W27" s="6">
        <f t="shared" si="7"/>
        <v>0</v>
      </c>
      <c r="X27" s="44">
        <f t="shared" si="8"/>
        <v>233.5</v>
      </c>
      <c r="Y27" s="44" t="str">
        <f t="shared" si="9"/>
        <v xml:space="preserve"> </v>
      </c>
      <c r="Z27" s="44">
        <f t="shared" si="10"/>
        <v>934</v>
      </c>
      <c r="AA27" s="44" t="str">
        <f t="shared" si="11"/>
        <v xml:space="preserve"> </v>
      </c>
      <c r="AB27" s="44">
        <f t="shared" si="12"/>
        <v>311.33333333333331</v>
      </c>
      <c r="AC27" s="44" t="str">
        <f t="shared" si="13"/>
        <v xml:space="preserve"> </v>
      </c>
    </row>
    <row r="28" spans="1:29" x14ac:dyDescent="0.2">
      <c r="A28" s="78">
        <v>22</v>
      </c>
      <c r="B28" s="15" t="str">
        <f>Stat.!B17</f>
        <v>Mašát Pavel</v>
      </c>
      <c r="C28" s="36">
        <f>Stat.!P17</f>
        <v>555</v>
      </c>
      <c r="D28" s="36">
        <f>Stat.!AD17</f>
        <v>55</v>
      </c>
      <c r="E28" s="36">
        <f>Stat.!AR17</f>
        <v>1</v>
      </c>
      <c r="F28" s="36">
        <f>Stat.!BF17</f>
        <v>0</v>
      </c>
      <c r="G28" s="16">
        <f>Stat.!BT17</f>
        <v>1</v>
      </c>
      <c r="H28" s="195" t="str">
        <f>Stat.!B54</f>
        <v>Mašát Pavel</v>
      </c>
      <c r="I28" s="16">
        <f>Stat.!P54</f>
        <v>196</v>
      </c>
      <c r="J28" s="27">
        <f>Stat.!AD54</f>
        <v>25</v>
      </c>
      <c r="K28" s="16">
        <f>Stat.!AR54</f>
        <v>0</v>
      </c>
      <c r="L28" s="27">
        <f>Stat.!BF54</f>
        <v>0</v>
      </c>
      <c r="M28" s="16">
        <f>Stat.!BT54</f>
        <v>1</v>
      </c>
      <c r="N28" s="35"/>
      <c r="O28" s="16">
        <f t="shared" si="0"/>
        <v>751</v>
      </c>
      <c r="P28" s="27">
        <f t="shared" si="1"/>
        <v>80</v>
      </c>
      <c r="Q28" s="111">
        <f t="shared" si="2"/>
        <v>1</v>
      </c>
      <c r="R28" s="114">
        <f t="shared" si="3"/>
        <v>0</v>
      </c>
      <c r="S28" s="35">
        <f t="shared" si="4"/>
        <v>2</v>
      </c>
      <c r="T28" s="111">
        <f t="shared" si="5"/>
        <v>1</v>
      </c>
      <c r="U28" s="39"/>
      <c r="V28" s="6">
        <f t="shared" si="6"/>
        <v>1</v>
      </c>
      <c r="W28" s="6">
        <f t="shared" si="7"/>
        <v>0</v>
      </c>
      <c r="X28" s="44">
        <f t="shared" si="8"/>
        <v>610</v>
      </c>
      <c r="Y28" s="44" t="str">
        <f t="shared" si="9"/>
        <v xml:space="preserve"> </v>
      </c>
      <c r="Z28" s="44">
        <f t="shared" si="10"/>
        <v>610</v>
      </c>
      <c r="AA28" s="44" t="str">
        <f t="shared" si="11"/>
        <v xml:space="preserve"> </v>
      </c>
      <c r="AB28" s="44" t="str">
        <f t="shared" si="12"/>
        <v xml:space="preserve"> </v>
      </c>
      <c r="AC28" s="44" t="str">
        <f t="shared" si="13"/>
        <v xml:space="preserve"> </v>
      </c>
    </row>
    <row r="29" spans="1:29" x14ac:dyDescent="0.2">
      <c r="A29" s="78">
        <v>23</v>
      </c>
      <c r="B29" s="15" t="str">
        <f>Stat.!B4</f>
        <v>Havlík Roman</v>
      </c>
      <c r="C29" s="36">
        <f>Stat.!P4</f>
        <v>900</v>
      </c>
      <c r="D29" s="36">
        <f>Stat.!AD4</f>
        <v>0</v>
      </c>
      <c r="E29" s="36">
        <f>Stat.!AR4</f>
        <v>0</v>
      </c>
      <c r="F29" s="36">
        <f>Stat.!BF4</f>
        <v>0</v>
      </c>
      <c r="G29" s="16">
        <f>Stat.!BT4</f>
        <v>1</v>
      </c>
      <c r="H29" s="195" t="str">
        <f>Stat.!B41</f>
        <v>Havlík Roman</v>
      </c>
      <c r="I29" s="16">
        <f>Stat.!P41</f>
        <v>990</v>
      </c>
      <c r="J29" s="27">
        <f>Stat.!AD41</f>
        <v>0</v>
      </c>
      <c r="K29" s="16">
        <f>Stat.!AR41</f>
        <v>0</v>
      </c>
      <c r="L29" s="27">
        <f>Stat.!BF41</f>
        <v>1</v>
      </c>
      <c r="M29" s="16">
        <f>Stat.!BT41</f>
        <v>0</v>
      </c>
      <c r="N29" s="35"/>
      <c r="O29" s="16">
        <f t="shared" si="0"/>
        <v>1890</v>
      </c>
      <c r="P29" s="27">
        <f t="shared" si="1"/>
        <v>0</v>
      </c>
      <c r="Q29" s="111">
        <f t="shared" si="2"/>
        <v>0</v>
      </c>
      <c r="R29" s="114">
        <f t="shared" si="3"/>
        <v>1</v>
      </c>
      <c r="S29" s="35">
        <f t="shared" si="4"/>
        <v>1</v>
      </c>
      <c r="T29" s="111">
        <f t="shared" si="5"/>
        <v>1</v>
      </c>
      <c r="U29" s="39"/>
      <c r="V29" s="6">
        <f t="shared" si="6"/>
        <v>0</v>
      </c>
      <c r="W29" s="6">
        <f t="shared" si="7"/>
        <v>1</v>
      </c>
      <c r="X29" s="44" t="str">
        <f t="shared" si="8"/>
        <v xml:space="preserve"> </v>
      </c>
      <c r="Y29" s="44">
        <f t="shared" si="9"/>
        <v>900</v>
      </c>
      <c r="Z29" s="44" t="str">
        <f t="shared" si="10"/>
        <v xml:space="preserve"> </v>
      </c>
      <c r="AA29" s="44" t="str">
        <f t="shared" si="11"/>
        <v xml:space="preserve"> </v>
      </c>
      <c r="AB29" s="44" t="str">
        <f t="shared" si="12"/>
        <v xml:space="preserve"> </v>
      </c>
      <c r="AC29" s="44">
        <f t="shared" si="13"/>
        <v>990</v>
      </c>
    </row>
    <row r="30" spans="1:29" x14ac:dyDescent="0.2">
      <c r="A30" s="78">
        <v>24</v>
      </c>
      <c r="B30" s="15" t="str">
        <f>Stat.!B22</f>
        <v>Urbánek Pavel</v>
      </c>
      <c r="C30" s="36">
        <f>Stat.!P22</f>
        <v>88</v>
      </c>
      <c r="D30" s="36">
        <f>Stat.!AD22</f>
        <v>34</v>
      </c>
      <c r="E30" s="36">
        <f>Stat.!AR22</f>
        <v>1</v>
      </c>
      <c r="F30" s="36">
        <f>Stat.!BF22</f>
        <v>0</v>
      </c>
      <c r="G30" s="16">
        <f>Stat.!BT22</f>
        <v>1</v>
      </c>
      <c r="H30" s="195" t="str">
        <f>Stat.!B59</f>
        <v>Urbánek Pavel</v>
      </c>
      <c r="I30" s="16">
        <f>Stat.!P59</f>
        <v>270</v>
      </c>
      <c r="J30" s="27">
        <f>Stat.!AD59</f>
        <v>0</v>
      </c>
      <c r="K30" s="16">
        <f>Stat.!AR59</f>
        <v>0</v>
      </c>
      <c r="L30" s="27">
        <f>Stat.!BF59</f>
        <v>0</v>
      </c>
      <c r="M30" s="16">
        <f>Stat.!BT59</f>
        <v>1</v>
      </c>
      <c r="N30" s="35"/>
      <c r="O30" s="16">
        <f t="shared" si="0"/>
        <v>358</v>
      </c>
      <c r="P30" s="27">
        <f t="shared" si="1"/>
        <v>34</v>
      </c>
      <c r="Q30" s="111">
        <f t="shared" si="2"/>
        <v>1</v>
      </c>
      <c r="R30" s="114">
        <f t="shared" si="3"/>
        <v>0</v>
      </c>
      <c r="S30" s="35">
        <f t="shared" si="4"/>
        <v>2</v>
      </c>
      <c r="T30" s="111">
        <f t="shared" si="5"/>
        <v>1</v>
      </c>
      <c r="U30" s="39"/>
      <c r="V30" s="6">
        <f t="shared" si="6"/>
        <v>1</v>
      </c>
      <c r="W30" s="6">
        <f t="shared" si="7"/>
        <v>0</v>
      </c>
      <c r="X30" s="44">
        <f t="shared" si="8"/>
        <v>122</v>
      </c>
      <c r="Y30" s="44" t="str">
        <f t="shared" si="9"/>
        <v xml:space="preserve"> </v>
      </c>
      <c r="Z30" s="44">
        <f t="shared" si="10"/>
        <v>122</v>
      </c>
      <c r="AA30" s="44" t="str">
        <f t="shared" si="11"/>
        <v xml:space="preserve"> </v>
      </c>
      <c r="AB30" s="44" t="str">
        <f t="shared" si="12"/>
        <v xml:space="preserve"> </v>
      </c>
      <c r="AC30" s="44" t="str">
        <f t="shared" si="13"/>
        <v xml:space="preserve"> </v>
      </c>
    </row>
    <row r="31" spans="1:29" x14ac:dyDescent="0.2">
      <c r="A31" s="78">
        <v>25</v>
      </c>
      <c r="B31" s="15" t="str">
        <f>Stat.!B23</f>
        <v>Zamazal Jindřich</v>
      </c>
      <c r="C31" s="36">
        <f>Stat.!P23</f>
        <v>996</v>
      </c>
      <c r="D31" s="36">
        <f>Stat.!AD23</f>
        <v>0</v>
      </c>
      <c r="E31" s="36">
        <f>Stat.!AR23</f>
        <v>0</v>
      </c>
      <c r="F31" s="36">
        <f>Stat.!BF23</f>
        <v>1</v>
      </c>
      <c r="G31" s="16">
        <f>Stat.!BT23</f>
        <v>2</v>
      </c>
      <c r="H31" s="195" t="str">
        <f>Stat.!B60</f>
        <v>Zamazal Jindřich</v>
      </c>
      <c r="I31" s="16">
        <f>Stat.!P60</f>
        <v>80</v>
      </c>
      <c r="J31" s="27">
        <f>Stat.!AD60</f>
        <v>0</v>
      </c>
      <c r="K31" s="16">
        <f>Stat.!AR60</f>
        <v>0</v>
      </c>
      <c r="L31" s="27">
        <f>Stat.!BF60</f>
        <v>0</v>
      </c>
      <c r="M31" s="16">
        <f>Stat.!BT60</f>
        <v>0</v>
      </c>
      <c r="N31" s="35"/>
      <c r="O31" s="16">
        <f t="shared" si="0"/>
        <v>1076</v>
      </c>
      <c r="P31" s="27">
        <f t="shared" si="1"/>
        <v>0</v>
      </c>
      <c r="Q31" s="111">
        <f t="shared" si="2"/>
        <v>0</v>
      </c>
      <c r="R31" s="114">
        <f t="shared" si="3"/>
        <v>1</v>
      </c>
      <c r="S31" s="35">
        <f t="shared" si="4"/>
        <v>2</v>
      </c>
      <c r="T31" s="111">
        <f t="shared" si="5"/>
        <v>1</v>
      </c>
      <c r="U31" s="39"/>
      <c r="V31" s="6">
        <f t="shared" si="6"/>
        <v>1</v>
      </c>
      <c r="W31" s="6">
        <f t="shared" si="7"/>
        <v>0</v>
      </c>
      <c r="X31" s="44">
        <f t="shared" si="8"/>
        <v>996</v>
      </c>
      <c r="Y31" s="44" t="str">
        <f t="shared" si="9"/>
        <v xml:space="preserve"> </v>
      </c>
      <c r="Z31" s="44" t="str">
        <f t="shared" si="10"/>
        <v xml:space="preserve"> </v>
      </c>
      <c r="AA31" s="44" t="str">
        <f t="shared" si="11"/>
        <v xml:space="preserve"> </v>
      </c>
      <c r="AB31" s="44">
        <f t="shared" si="12"/>
        <v>996</v>
      </c>
      <c r="AC31" s="44" t="str">
        <f t="shared" si="13"/>
        <v xml:space="preserve"> </v>
      </c>
    </row>
    <row r="32" spans="1:29" x14ac:dyDescent="0.2">
      <c r="A32" s="78">
        <v>26</v>
      </c>
      <c r="B32" s="15" t="str">
        <f>Stat.!B25</f>
        <v>Kapinus Radek</v>
      </c>
      <c r="C32" s="36">
        <f>Stat.!P25</f>
        <v>0</v>
      </c>
      <c r="D32" s="36">
        <f>Stat.!AD25</f>
        <v>0</v>
      </c>
      <c r="E32" s="36">
        <f>Stat.!AR25</f>
        <v>0</v>
      </c>
      <c r="F32" s="36">
        <f>Stat.!BF25</f>
        <v>0</v>
      </c>
      <c r="G32" s="16">
        <f>Stat.!BT25</f>
        <v>0</v>
      </c>
      <c r="H32" s="195" t="str">
        <f>Stat.!B62</f>
        <v>Kapinus Radek</v>
      </c>
      <c r="I32" s="16">
        <f>Stat.!P62</f>
        <v>0</v>
      </c>
      <c r="J32" s="27">
        <f>Stat.!AD62</f>
        <v>0</v>
      </c>
      <c r="K32" s="16">
        <f>Stat.!AR62</f>
        <v>0</v>
      </c>
      <c r="L32" s="27">
        <f>Stat.!BF62</f>
        <v>0</v>
      </c>
      <c r="M32" s="16">
        <f>Stat.!BT62</f>
        <v>0</v>
      </c>
      <c r="N32" s="34"/>
      <c r="O32" s="16">
        <f t="shared" si="0"/>
        <v>0</v>
      </c>
      <c r="P32" s="27">
        <f t="shared" si="1"/>
        <v>0</v>
      </c>
      <c r="Q32" s="111">
        <f t="shared" si="2"/>
        <v>0</v>
      </c>
      <c r="R32" s="114">
        <f t="shared" si="3"/>
        <v>0</v>
      </c>
      <c r="S32" s="35">
        <f t="shared" si="4"/>
        <v>0</v>
      </c>
      <c r="T32" s="111">
        <f t="shared" si="5"/>
        <v>0</v>
      </c>
      <c r="U32" s="39"/>
      <c r="V32" s="6">
        <f t="shared" si="6"/>
        <v>0</v>
      </c>
      <c r="W32" s="6">
        <f t="shared" si="7"/>
        <v>0</v>
      </c>
      <c r="X32" s="44" t="str">
        <f t="shared" si="8"/>
        <v xml:space="preserve"> </v>
      </c>
      <c r="Y32" s="44" t="str">
        <f t="shared" si="9"/>
        <v xml:space="preserve"> </v>
      </c>
      <c r="Z32" s="44" t="str">
        <f t="shared" si="10"/>
        <v xml:space="preserve"> </v>
      </c>
      <c r="AA32" s="44" t="str">
        <f t="shared" si="11"/>
        <v xml:space="preserve"> </v>
      </c>
      <c r="AB32" s="44" t="str">
        <f t="shared" si="12"/>
        <v xml:space="preserve"> </v>
      </c>
      <c r="AC32" s="44" t="str">
        <f t="shared" si="13"/>
        <v xml:space="preserve"> </v>
      </c>
    </row>
    <row r="33" spans="1:29" x14ac:dyDescent="0.2">
      <c r="A33" s="78">
        <v>27</v>
      </c>
      <c r="B33" s="15" t="str">
        <f>Stat.!B28</f>
        <v>Plachý Karel</v>
      </c>
      <c r="C33" s="36">
        <f>Stat.!P28</f>
        <v>0</v>
      </c>
      <c r="D33" s="36">
        <f>Stat.!AD28</f>
        <v>13</v>
      </c>
      <c r="E33" s="36">
        <f>Stat.!AR28</f>
        <v>0</v>
      </c>
      <c r="F33" s="36">
        <f>Stat.!BF28</f>
        <v>0</v>
      </c>
      <c r="G33" s="16">
        <f>Stat.!BT28</f>
        <v>0</v>
      </c>
      <c r="H33" s="195" t="str">
        <f>Stat.!B65</f>
        <v>Plachý Karel</v>
      </c>
      <c r="I33" s="16">
        <f>Stat.!P65</f>
        <v>0</v>
      </c>
      <c r="J33" s="27">
        <f>Stat.!AD65</f>
        <v>17</v>
      </c>
      <c r="K33" s="16">
        <f>Stat.!AR65</f>
        <v>0</v>
      </c>
      <c r="L33" s="27">
        <f>Stat.!BF65</f>
        <v>0</v>
      </c>
      <c r="M33" s="16">
        <f>Stat.!BT65</f>
        <v>0</v>
      </c>
      <c r="N33" s="35"/>
      <c r="O33" s="16">
        <f t="shared" si="0"/>
        <v>0</v>
      </c>
      <c r="P33" s="27">
        <f t="shared" si="1"/>
        <v>30</v>
      </c>
      <c r="Q33" s="111">
        <f t="shared" si="2"/>
        <v>0</v>
      </c>
      <c r="R33" s="114">
        <f t="shared" si="3"/>
        <v>0</v>
      </c>
      <c r="S33" s="35">
        <f t="shared" si="4"/>
        <v>0</v>
      </c>
      <c r="T33" s="111">
        <f t="shared" si="5"/>
        <v>0</v>
      </c>
      <c r="U33" s="39"/>
      <c r="V33" s="6">
        <f t="shared" si="6"/>
        <v>0</v>
      </c>
      <c r="W33" s="6">
        <f t="shared" si="7"/>
        <v>0</v>
      </c>
      <c r="X33" s="44" t="str">
        <f t="shared" si="8"/>
        <v xml:space="preserve"> </v>
      </c>
      <c r="Y33" s="44" t="str">
        <f t="shared" si="9"/>
        <v xml:space="preserve"> </v>
      </c>
      <c r="Z33" s="44" t="str">
        <f t="shared" si="10"/>
        <v xml:space="preserve"> </v>
      </c>
      <c r="AA33" s="44" t="str">
        <f t="shared" si="11"/>
        <v xml:space="preserve"> </v>
      </c>
      <c r="AB33" s="44" t="str">
        <f t="shared" si="12"/>
        <v xml:space="preserve"> </v>
      </c>
      <c r="AC33" s="44" t="str">
        <f t="shared" si="13"/>
        <v xml:space="preserve"> </v>
      </c>
    </row>
    <row r="34" spans="1:29" x14ac:dyDescent="0.2">
      <c r="A34" s="78">
        <v>28</v>
      </c>
      <c r="B34" s="15" t="str">
        <f>Stat.!B29</f>
        <v>Janák Pavel</v>
      </c>
      <c r="C34" s="36">
        <f>Stat.!P29</f>
        <v>270</v>
      </c>
      <c r="D34" s="36">
        <f>Stat.!AD29</f>
        <v>0</v>
      </c>
      <c r="E34" s="36">
        <f>Stat.!AR29</f>
        <v>0</v>
      </c>
      <c r="F34" s="36">
        <f>Stat.!BF29</f>
        <v>0</v>
      </c>
      <c r="G34" s="16">
        <f>Stat.!BT29</f>
        <v>0</v>
      </c>
      <c r="H34" s="195" t="str">
        <f>Stat.!B66</f>
        <v>Janák Pavel</v>
      </c>
      <c r="I34" s="16">
        <f>Stat.!P66</f>
        <v>90</v>
      </c>
      <c r="J34" s="27">
        <f>Stat.!AD66</f>
        <v>0</v>
      </c>
      <c r="K34" s="16">
        <f>Stat.!AR66</f>
        <v>0</v>
      </c>
      <c r="L34" s="27">
        <f>Stat.!BF66</f>
        <v>0</v>
      </c>
      <c r="M34" s="16">
        <f>Stat.!BT66</f>
        <v>0</v>
      </c>
      <c r="N34" s="35"/>
      <c r="O34" s="16">
        <f t="shared" si="0"/>
        <v>360</v>
      </c>
      <c r="P34" s="27">
        <f t="shared" si="1"/>
        <v>0</v>
      </c>
      <c r="Q34" s="111">
        <f t="shared" si="2"/>
        <v>0</v>
      </c>
      <c r="R34" s="114">
        <f t="shared" si="3"/>
        <v>0</v>
      </c>
      <c r="S34" s="35">
        <f t="shared" si="4"/>
        <v>0</v>
      </c>
      <c r="T34" s="111">
        <f t="shared" si="5"/>
        <v>0</v>
      </c>
      <c r="U34" s="39"/>
      <c r="V34" s="6">
        <f t="shared" si="6"/>
        <v>0</v>
      </c>
      <c r="W34" s="6">
        <f t="shared" si="7"/>
        <v>0</v>
      </c>
      <c r="X34" s="44" t="str">
        <f t="shared" si="8"/>
        <v xml:space="preserve"> </v>
      </c>
      <c r="Y34" s="44" t="str">
        <f t="shared" si="9"/>
        <v xml:space="preserve"> </v>
      </c>
      <c r="Z34" s="44" t="str">
        <f t="shared" si="10"/>
        <v xml:space="preserve"> </v>
      </c>
      <c r="AA34" s="44" t="str">
        <f t="shared" si="11"/>
        <v xml:space="preserve"> </v>
      </c>
      <c r="AB34" s="44" t="str">
        <f t="shared" si="12"/>
        <v xml:space="preserve"> </v>
      </c>
      <c r="AC34" s="44" t="str">
        <f t="shared" si="13"/>
        <v xml:space="preserve"> </v>
      </c>
    </row>
    <row r="35" spans="1:29" x14ac:dyDescent="0.2">
      <c r="A35" s="78">
        <v>29</v>
      </c>
      <c r="B35" s="15" t="str">
        <f>Stat.!B30</f>
        <v>Sevelda Roman</v>
      </c>
      <c r="C35" s="36">
        <f>Stat.!P30</f>
        <v>86</v>
      </c>
      <c r="D35" s="36">
        <f>Stat.!AD30</f>
        <v>0</v>
      </c>
      <c r="E35" s="36">
        <f>Stat.!AR30</f>
        <v>1</v>
      </c>
      <c r="F35" s="36">
        <f>Stat.!BF30</f>
        <v>0</v>
      </c>
      <c r="G35" s="16">
        <f>Stat.!BT30</f>
        <v>0</v>
      </c>
      <c r="H35" s="195" t="str">
        <f>Stat.!B67</f>
        <v>Sevelda Roman</v>
      </c>
      <c r="I35" s="16">
        <f>Stat.!P67</f>
        <v>255</v>
      </c>
      <c r="J35" s="27">
        <f>Stat.!AD67</f>
        <v>0</v>
      </c>
      <c r="K35" s="16">
        <f>Stat.!AR67</f>
        <v>1</v>
      </c>
      <c r="L35" s="27">
        <f>Stat.!BF67</f>
        <v>0</v>
      </c>
      <c r="M35" s="16">
        <f>Stat.!BT67</f>
        <v>0</v>
      </c>
      <c r="N35" s="35"/>
      <c r="O35" s="16">
        <f t="shared" si="0"/>
        <v>341</v>
      </c>
      <c r="P35" s="27">
        <f t="shared" si="1"/>
        <v>0</v>
      </c>
      <c r="Q35" s="111">
        <f t="shared" si="2"/>
        <v>2</v>
      </c>
      <c r="R35" s="114">
        <f t="shared" si="3"/>
        <v>0</v>
      </c>
      <c r="S35" s="35">
        <f t="shared" si="4"/>
        <v>0</v>
      </c>
      <c r="T35" s="111">
        <f t="shared" si="5"/>
        <v>2</v>
      </c>
      <c r="U35" s="39"/>
      <c r="V35" s="6">
        <f t="shared" si="6"/>
        <v>1</v>
      </c>
      <c r="W35" s="6">
        <f t="shared" si="7"/>
        <v>1</v>
      </c>
      <c r="X35" s="44">
        <f t="shared" si="8"/>
        <v>86</v>
      </c>
      <c r="Y35" s="44">
        <f t="shared" si="9"/>
        <v>86</v>
      </c>
      <c r="Z35" s="44">
        <f t="shared" si="10"/>
        <v>86</v>
      </c>
      <c r="AA35" s="44">
        <f t="shared" si="11"/>
        <v>255</v>
      </c>
      <c r="AB35" s="44" t="str">
        <f t="shared" si="12"/>
        <v xml:space="preserve"> </v>
      </c>
      <c r="AC35" s="44" t="str">
        <f t="shared" si="13"/>
        <v xml:space="preserve"> </v>
      </c>
    </row>
    <row r="36" spans="1:29" x14ac:dyDescent="0.2">
      <c r="A36" s="78">
        <v>30</v>
      </c>
      <c r="B36" s="15" t="str">
        <f>Stat.!B32</f>
        <v>Piler Tomáš</v>
      </c>
      <c r="C36" s="36">
        <f>Stat.!P32</f>
        <v>0</v>
      </c>
      <c r="D36" s="36">
        <f>Stat.!AD32</f>
        <v>0</v>
      </c>
      <c r="E36" s="36">
        <f>Stat.!AR32</f>
        <v>0</v>
      </c>
      <c r="F36" s="36">
        <f>Stat.!BF32</f>
        <v>0</v>
      </c>
      <c r="G36" s="16">
        <f>Stat.!BT32</f>
        <v>0</v>
      </c>
      <c r="H36" s="195" t="str">
        <f>Stat.!B69</f>
        <v>Piler Tomáš</v>
      </c>
      <c r="I36" s="16">
        <f>Stat.!P69</f>
        <v>180</v>
      </c>
      <c r="J36" s="27">
        <f>Stat.!AD69</f>
        <v>0</v>
      </c>
      <c r="K36" s="16">
        <f>Stat.!AR69</f>
        <v>1</v>
      </c>
      <c r="L36" s="27">
        <f>Stat.!BF69</f>
        <v>0</v>
      </c>
      <c r="M36" s="16">
        <f>Stat.!BT69</f>
        <v>0</v>
      </c>
      <c r="N36" s="35"/>
      <c r="O36" s="16">
        <f t="shared" si="0"/>
        <v>180</v>
      </c>
      <c r="P36" s="27">
        <f t="shared" si="1"/>
        <v>0</v>
      </c>
      <c r="Q36" s="111">
        <f t="shared" si="2"/>
        <v>1</v>
      </c>
      <c r="R36" s="114">
        <f t="shared" si="3"/>
        <v>0</v>
      </c>
      <c r="S36" s="35">
        <f t="shared" si="4"/>
        <v>0</v>
      </c>
      <c r="T36" s="111">
        <f t="shared" si="5"/>
        <v>1</v>
      </c>
      <c r="U36" s="39"/>
      <c r="V36" s="6">
        <f t="shared" si="6"/>
        <v>0</v>
      </c>
      <c r="W36" s="6">
        <f t="shared" si="7"/>
        <v>1</v>
      </c>
      <c r="X36" s="44" t="str">
        <f t="shared" si="8"/>
        <v xml:space="preserve"> </v>
      </c>
      <c r="Y36" s="44">
        <f t="shared" si="9"/>
        <v>0</v>
      </c>
      <c r="Z36" s="44" t="str">
        <f t="shared" si="10"/>
        <v xml:space="preserve"> </v>
      </c>
      <c r="AA36" s="44">
        <f t="shared" si="11"/>
        <v>180</v>
      </c>
      <c r="AB36" s="44" t="str">
        <f t="shared" si="12"/>
        <v xml:space="preserve"> </v>
      </c>
      <c r="AC36" s="44" t="str">
        <f t="shared" si="13"/>
        <v xml:space="preserve"> </v>
      </c>
    </row>
    <row r="37" spans="1:29" x14ac:dyDescent="0.2">
      <c r="A37" s="78">
        <v>31</v>
      </c>
      <c r="B37" s="15" t="str">
        <f>Stat.!B34</f>
        <v>Choloděnko Marian</v>
      </c>
      <c r="C37" s="36">
        <f>Stat.!P34</f>
        <v>0</v>
      </c>
      <c r="D37" s="36">
        <f>Stat.!AD34</f>
        <v>0</v>
      </c>
      <c r="E37" s="36">
        <f>Stat.!AR34</f>
        <v>0</v>
      </c>
      <c r="F37" s="36">
        <f>Stat.!BF34</f>
        <v>0</v>
      </c>
      <c r="G37" s="16">
        <f>Stat.!BT34</f>
        <v>0</v>
      </c>
      <c r="H37" s="195" t="str">
        <f>Stat.!B71</f>
        <v>Choloděnko Marian</v>
      </c>
      <c r="I37" s="16">
        <f>Stat.!P71</f>
        <v>0</v>
      </c>
      <c r="J37" s="27">
        <f>Stat.!AD71</f>
        <v>7</v>
      </c>
      <c r="K37" s="16">
        <f>Stat.!AR71</f>
        <v>0</v>
      </c>
      <c r="L37" s="27">
        <f>Stat.!BF71</f>
        <v>0</v>
      </c>
      <c r="M37" s="16">
        <f>Stat.!BT71</f>
        <v>0</v>
      </c>
      <c r="N37" s="35"/>
      <c r="O37" s="16">
        <f t="shared" si="0"/>
        <v>0</v>
      </c>
      <c r="P37" s="27">
        <f t="shared" si="1"/>
        <v>7</v>
      </c>
      <c r="Q37" s="111">
        <f t="shared" si="2"/>
        <v>0</v>
      </c>
      <c r="R37" s="114">
        <f t="shared" si="3"/>
        <v>0</v>
      </c>
      <c r="S37" s="35">
        <f t="shared" si="4"/>
        <v>0</v>
      </c>
      <c r="T37" s="111">
        <f t="shared" si="5"/>
        <v>0</v>
      </c>
      <c r="U37" s="27"/>
      <c r="V37" s="6">
        <f t="shared" si="6"/>
        <v>0</v>
      </c>
      <c r="W37" s="6">
        <f t="shared" si="7"/>
        <v>0</v>
      </c>
      <c r="X37" s="44" t="str">
        <f t="shared" si="8"/>
        <v xml:space="preserve"> </v>
      </c>
      <c r="Y37" s="44" t="str">
        <f t="shared" si="9"/>
        <v xml:space="preserve"> </v>
      </c>
      <c r="Z37" s="44" t="str">
        <f t="shared" si="10"/>
        <v xml:space="preserve"> </v>
      </c>
      <c r="AA37" s="44" t="str">
        <f t="shared" si="11"/>
        <v xml:space="preserve"> </v>
      </c>
      <c r="AB37" s="44" t="str">
        <f t="shared" si="12"/>
        <v xml:space="preserve"> </v>
      </c>
      <c r="AC37" s="44" t="str">
        <f t="shared" si="13"/>
        <v xml:space="preserve"> </v>
      </c>
    </row>
    <row r="38" spans="1:29" x14ac:dyDescent="0.2">
      <c r="A38" s="80">
        <v>32</v>
      </c>
      <c r="B38" s="15" t="str">
        <f>Stat.!B35</f>
        <v>Nedoma Václav</v>
      </c>
      <c r="C38" s="36">
        <f>Stat.!P35</f>
        <v>0</v>
      </c>
      <c r="D38" s="36">
        <f>Stat.!AD35</f>
        <v>0</v>
      </c>
      <c r="E38" s="36">
        <f>Stat.!AR35</f>
        <v>0</v>
      </c>
      <c r="F38" s="36">
        <f>Stat.!BF35</f>
        <v>0</v>
      </c>
      <c r="G38" s="16">
        <f>Stat.!BT35</f>
        <v>0</v>
      </c>
      <c r="H38" s="195" t="str">
        <f>Stat.!B72</f>
        <v>Nedoma Václav</v>
      </c>
      <c r="I38" s="16">
        <f>Stat.!P72</f>
        <v>90</v>
      </c>
      <c r="J38" s="27">
        <f>Stat.!AD72</f>
        <v>0</v>
      </c>
      <c r="K38" s="16">
        <f>Stat.!AR72</f>
        <v>0</v>
      </c>
      <c r="L38" s="27">
        <f>Stat.!BF72</f>
        <v>0</v>
      </c>
      <c r="M38" s="16">
        <f>Stat.!BT72</f>
        <v>0</v>
      </c>
      <c r="N38" s="35"/>
      <c r="O38" s="16">
        <f t="shared" si="0"/>
        <v>90</v>
      </c>
      <c r="P38" s="27">
        <f t="shared" si="1"/>
        <v>0</v>
      </c>
      <c r="Q38" s="111">
        <f t="shared" si="2"/>
        <v>0</v>
      </c>
      <c r="R38" s="114">
        <f t="shared" si="3"/>
        <v>0</v>
      </c>
      <c r="S38" s="35">
        <f t="shared" si="4"/>
        <v>0</v>
      </c>
      <c r="T38" s="111">
        <f t="shared" si="5"/>
        <v>0</v>
      </c>
      <c r="U38" s="27"/>
      <c r="V38" s="6">
        <f t="shared" si="6"/>
        <v>0</v>
      </c>
      <c r="W38" s="6">
        <f t="shared" si="7"/>
        <v>0</v>
      </c>
      <c r="X38" s="44" t="str">
        <f t="shared" si="8"/>
        <v xml:space="preserve"> </v>
      </c>
      <c r="Y38" s="44" t="str">
        <f t="shared" si="9"/>
        <v xml:space="preserve"> </v>
      </c>
      <c r="Z38" s="44" t="str">
        <f t="shared" si="10"/>
        <v xml:space="preserve"> </v>
      </c>
      <c r="AA38" s="44" t="str">
        <f t="shared" si="11"/>
        <v xml:space="preserve"> </v>
      </c>
      <c r="AB38" s="44" t="str">
        <f t="shared" si="12"/>
        <v xml:space="preserve"> </v>
      </c>
      <c r="AC38" s="44" t="str">
        <f t="shared" si="13"/>
        <v xml:space="preserve"> </v>
      </c>
    </row>
    <row r="39" spans="1:29" x14ac:dyDescent="0.2">
      <c r="A39" s="81">
        <v>33</v>
      </c>
      <c r="B39" s="15" t="str">
        <f>Stat.!B36</f>
        <v>Šťastný Martin</v>
      </c>
      <c r="C39" s="36">
        <f>Stat.!P36</f>
        <v>0</v>
      </c>
      <c r="D39" s="36">
        <f>Stat.!AD36</f>
        <v>0</v>
      </c>
      <c r="E39" s="36">
        <f>Stat.!AR36</f>
        <v>0</v>
      </c>
      <c r="F39" s="36">
        <f>Stat.!BF36</f>
        <v>0</v>
      </c>
      <c r="G39" s="16">
        <f>Stat.!BT36</f>
        <v>0</v>
      </c>
      <c r="H39" s="195" t="str">
        <f>Stat.!B73</f>
        <v>Šťastný Martin</v>
      </c>
      <c r="I39" s="16">
        <f>Stat.!P73</f>
        <v>90</v>
      </c>
      <c r="J39" s="27">
        <f>Stat.!AD73</f>
        <v>0</v>
      </c>
      <c r="K39" s="16">
        <f>Stat.!AR73</f>
        <v>0</v>
      </c>
      <c r="L39" s="27">
        <f>Stat.!BF73</f>
        <v>1</v>
      </c>
      <c r="M39" s="16">
        <f>Stat.!BT73</f>
        <v>0</v>
      </c>
      <c r="N39" s="35"/>
      <c r="O39" s="16">
        <f t="shared" si="0"/>
        <v>90</v>
      </c>
      <c r="P39" s="27">
        <f t="shared" si="1"/>
        <v>0</v>
      </c>
      <c r="Q39" s="111">
        <f t="shared" si="2"/>
        <v>0</v>
      </c>
      <c r="R39" s="114">
        <f t="shared" si="3"/>
        <v>1</v>
      </c>
      <c r="S39" s="35">
        <f t="shared" si="4"/>
        <v>0</v>
      </c>
      <c r="T39" s="111">
        <f t="shared" si="5"/>
        <v>1</v>
      </c>
      <c r="U39" s="27"/>
      <c r="V39" s="6">
        <f t="shared" si="6"/>
        <v>0</v>
      </c>
      <c r="W39" s="6">
        <f t="shared" si="7"/>
        <v>1</v>
      </c>
      <c r="X39" s="44" t="str">
        <f t="shared" si="8"/>
        <v xml:space="preserve"> </v>
      </c>
      <c r="Y39" s="44">
        <f t="shared" si="9"/>
        <v>0</v>
      </c>
      <c r="Z39" s="44" t="str">
        <f t="shared" si="10"/>
        <v xml:space="preserve"> </v>
      </c>
      <c r="AA39" s="44" t="str">
        <f t="shared" si="11"/>
        <v xml:space="preserve"> </v>
      </c>
      <c r="AB39" s="44" t="str">
        <f t="shared" si="12"/>
        <v xml:space="preserve"> </v>
      </c>
      <c r="AC39" s="44">
        <f t="shared" si="13"/>
        <v>90</v>
      </c>
    </row>
    <row r="40" spans="1:29" x14ac:dyDescent="0.2">
      <c r="A40" s="67"/>
      <c r="B40" s="67" t="s">
        <v>23</v>
      </c>
      <c r="C40" s="68">
        <f>SUM(C7:C39)</f>
        <v>12084</v>
      </c>
      <c r="D40" s="68">
        <f>SUM(D7:D39)</f>
        <v>762</v>
      </c>
      <c r="E40" s="64">
        <f>SUM(E7:E39)</f>
        <v>25</v>
      </c>
      <c r="F40" s="64">
        <f t="shared" ref="F40:M40" si="14">SUM(F7:F39)</f>
        <v>20</v>
      </c>
      <c r="G40" s="64">
        <f t="shared" si="14"/>
        <v>26</v>
      </c>
      <c r="H40" s="194"/>
      <c r="I40" s="64">
        <f t="shared" si="14"/>
        <v>12298</v>
      </c>
      <c r="J40" s="64">
        <f t="shared" si="14"/>
        <v>572</v>
      </c>
      <c r="K40" s="64">
        <f t="shared" si="14"/>
        <v>29</v>
      </c>
      <c r="L40" s="64">
        <f t="shared" si="14"/>
        <v>33</v>
      </c>
      <c r="M40" s="64">
        <f t="shared" si="14"/>
        <v>17</v>
      </c>
      <c r="N40" s="64"/>
      <c r="O40" s="64">
        <f t="shared" si="0"/>
        <v>24382</v>
      </c>
      <c r="P40" s="64">
        <f t="shared" si="1"/>
        <v>1334</v>
      </c>
      <c r="Q40" s="112">
        <f t="shared" si="2"/>
        <v>54</v>
      </c>
      <c r="R40" s="112">
        <f t="shared" si="3"/>
        <v>53</v>
      </c>
      <c r="S40" s="64">
        <f t="shared" si="4"/>
        <v>43</v>
      </c>
      <c r="T40" s="112">
        <f t="shared" si="5"/>
        <v>107</v>
      </c>
      <c r="U40" s="64"/>
      <c r="Z40" s="44"/>
      <c r="AA40" s="44"/>
      <c r="AB40" s="44"/>
      <c r="AC40" s="44"/>
    </row>
    <row r="41" spans="1:29" x14ac:dyDescent="0.2">
      <c r="A41" s="69"/>
      <c r="B41" s="70" t="s">
        <v>6</v>
      </c>
      <c r="C41" s="70"/>
      <c r="D41" s="71">
        <f>TAB!D41</f>
        <v>13</v>
      </c>
      <c r="E41" s="70"/>
      <c r="F41" s="70"/>
      <c r="G41" s="70"/>
      <c r="H41" s="70"/>
      <c r="I41" s="70"/>
      <c r="J41" s="71">
        <f>TAB!J41</f>
        <v>9</v>
      </c>
      <c r="K41" s="70"/>
      <c r="L41" s="70"/>
      <c r="M41" s="70"/>
      <c r="N41" s="70"/>
      <c r="O41" s="70"/>
      <c r="P41" s="72">
        <f>D41+J41</f>
        <v>22</v>
      </c>
      <c r="Q41" s="70"/>
      <c r="R41" s="70"/>
      <c r="S41" s="70"/>
      <c r="T41" s="113"/>
      <c r="U41" s="70"/>
    </row>
  </sheetData>
  <mergeCells count="3">
    <mergeCell ref="E4:F4"/>
    <mergeCell ref="K4:L4"/>
    <mergeCell ref="Q4:R4"/>
  </mergeCells>
  <phoneticPr fontId="1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topLeftCell="A85" workbookViewId="0">
      <selection activeCell="E89" sqref="E89"/>
    </sheetView>
  </sheetViews>
  <sheetFormatPr defaultRowHeight="12" x14ac:dyDescent="0.2"/>
  <cols>
    <col min="1" max="1" width="9.140625" style="431"/>
    <col min="2" max="2" width="18.85546875" style="431" customWidth="1"/>
    <col min="3" max="4" width="9.140625" style="431"/>
    <col min="5" max="5" width="17.85546875" style="431" customWidth="1"/>
    <col min="6" max="16384" width="9.140625" style="431"/>
  </cols>
  <sheetData>
    <row r="1" spans="1:6" x14ac:dyDescent="0.2">
      <c r="A1" s="432" t="s">
        <v>209</v>
      </c>
      <c r="B1" s="432" t="s">
        <v>210</v>
      </c>
      <c r="C1" s="432"/>
      <c r="D1" s="432"/>
      <c r="E1" s="432"/>
      <c r="F1" s="432"/>
    </row>
    <row r="2" spans="1:6" x14ac:dyDescent="0.2">
      <c r="A2" s="432"/>
      <c r="B2" s="432"/>
      <c r="C2" s="432"/>
      <c r="D2" s="432"/>
      <c r="E2" s="432"/>
      <c r="F2" s="432"/>
    </row>
    <row r="3" spans="1:6" x14ac:dyDescent="0.2">
      <c r="A3" s="432" t="s">
        <v>211</v>
      </c>
      <c r="B3" s="432"/>
      <c r="C3" s="432"/>
      <c r="D3" s="432"/>
      <c r="E3" s="432"/>
      <c r="F3" s="432"/>
    </row>
    <row r="4" spans="1:6" x14ac:dyDescent="0.2">
      <c r="A4" s="432" t="s">
        <v>212</v>
      </c>
      <c r="B4" s="432"/>
      <c r="C4" s="432">
        <v>101</v>
      </c>
      <c r="D4" s="432"/>
      <c r="E4" s="432"/>
      <c r="F4" s="432"/>
    </row>
    <row r="5" spans="1:6" x14ac:dyDescent="0.2">
      <c r="A5" s="432" t="s">
        <v>213</v>
      </c>
      <c r="B5" s="432"/>
      <c r="C5" s="432">
        <v>102</v>
      </c>
      <c r="D5" s="432"/>
      <c r="E5" s="432"/>
      <c r="F5" s="432"/>
    </row>
    <row r="6" spans="1:6" x14ac:dyDescent="0.2">
      <c r="A6" s="432" t="s">
        <v>214</v>
      </c>
      <c r="B6" s="432"/>
      <c r="C6" s="432">
        <v>103</v>
      </c>
      <c r="D6" s="432"/>
      <c r="E6" s="432"/>
      <c r="F6" s="432"/>
    </row>
    <row r="7" spans="1:6" x14ac:dyDescent="0.2">
      <c r="A7" s="432" t="s">
        <v>215</v>
      </c>
      <c r="B7" s="432"/>
      <c r="C7" s="432">
        <v>104</v>
      </c>
      <c r="D7" s="432"/>
      <c r="E7" s="432"/>
      <c r="F7" s="432"/>
    </row>
    <row r="8" spans="1:6" x14ac:dyDescent="0.2">
      <c r="A8" s="432" t="s">
        <v>216</v>
      </c>
      <c r="B8" s="432"/>
      <c r="C8" s="432">
        <v>105</v>
      </c>
      <c r="D8" s="432"/>
      <c r="E8" s="432"/>
      <c r="F8" s="432"/>
    </row>
    <row r="9" spans="1:6" x14ac:dyDescent="0.2">
      <c r="A9" s="432" t="s">
        <v>217</v>
      </c>
      <c r="B9" s="432"/>
      <c r="C9" s="432">
        <v>106</v>
      </c>
      <c r="D9" s="432"/>
      <c r="E9" s="432"/>
      <c r="F9" s="432"/>
    </row>
    <row r="10" spans="1:6" x14ac:dyDescent="0.2">
      <c r="A10" s="432" t="s">
        <v>218</v>
      </c>
      <c r="B10" s="432"/>
      <c r="C10" s="432">
        <v>107</v>
      </c>
      <c r="D10" s="432"/>
      <c r="E10" s="432"/>
      <c r="F10" s="432"/>
    </row>
    <row r="11" spans="1:6" x14ac:dyDescent="0.2">
      <c r="A11" s="432" t="s">
        <v>219</v>
      </c>
      <c r="B11" s="432"/>
      <c r="C11" s="432">
        <v>108</v>
      </c>
      <c r="D11" s="432"/>
      <c r="E11" s="432"/>
      <c r="F11" s="432"/>
    </row>
    <row r="12" spans="1:6" x14ac:dyDescent="0.2">
      <c r="A12" s="432" t="s">
        <v>220</v>
      </c>
      <c r="B12" s="432"/>
      <c r="C12" s="432">
        <v>109</v>
      </c>
      <c r="D12" s="432"/>
      <c r="E12" s="432"/>
      <c r="F12" s="432"/>
    </row>
    <row r="13" spans="1:6" x14ac:dyDescent="0.2">
      <c r="A13" s="432" t="s">
        <v>221</v>
      </c>
      <c r="B13" s="432"/>
      <c r="C13" s="432">
        <v>110</v>
      </c>
      <c r="D13" s="432"/>
      <c r="E13" s="432"/>
      <c r="F13" s="432"/>
    </row>
    <row r="14" spans="1:6" x14ac:dyDescent="0.2">
      <c r="A14" s="432" t="s">
        <v>222</v>
      </c>
      <c r="B14" s="432"/>
      <c r="C14" s="432">
        <v>111</v>
      </c>
      <c r="D14" s="432"/>
      <c r="E14" s="432"/>
      <c r="F14" s="432"/>
    </row>
    <row r="15" spans="1:6" x14ac:dyDescent="0.2">
      <c r="A15" s="432" t="s">
        <v>223</v>
      </c>
      <c r="B15" s="432"/>
      <c r="C15" s="432">
        <v>112</v>
      </c>
      <c r="D15" s="432"/>
      <c r="E15" s="432"/>
      <c r="F15" s="432"/>
    </row>
    <row r="16" spans="1:6" x14ac:dyDescent="0.2">
      <c r="A16" s="432"/>
      <c r="B16" s="432"/>
      <c r="C16" s="432"/>
      <c r="D16" s="432"/>
      <c r="E16" s="432" t="s">
        <v>140</v>
      </c>
      <c r="F16" s="432"/>
    </row>
    <row r="17" spans="1:15" x14ac:dyDescent="0.2">
      <c r="A17" s="432" t="s">
        <v>224</v>
      </c>
      <c r="B17" s="432" t="s">
        <v>225</v>
      </c>
      <c r="C17" s="432" t="s">
        <v>226</v>
      </c>
      <c r="D17" s="432" t="s">
        <v>227</v>
      </c>
      <c r="E17" s="432" t="s">
        <v>228</v>
      </c>
      <c r="F17" s="432" t="s">
        <v>229</v>
      </c>
    </row>
    <row r="18" spans="1:15" x14ac:dyDescent="0.2">
      <c r="A18" s="432" t="s">
        <v>230</v>
      </c>
      <c r="B18" s="432" t="s">
        <v>145</v>
      </c>
      <c r="C18" s="432" t="s">
        <v>141</v>
      </c>
      <c r="D18" s="432" t="s">
        <v>231</v>
      </c>
      <c r="E18" s="432" t="str">
        <f>CONCATENATE(B18,$E$16,C18)</f>
        <v>K.Řečice-Lomnice</v>
      </c>
      <c r="F18" s="432"/>
      <c r="G18" s="432" t="s">
        <v>240</v>
      </c>
      <c r="H18" s="432" t="s">
        <v>241</v>
      </c>
      <c r="I18" s="432" t="s">
        <v>242</v>
      </c>
      <c r="J18" s="432" t="s">
        <v>231</v>
      </c>
      <c r="L18" s="432" t="s">
        <v>252</v>
      </c>
      <c r="M18" s="432" t="s">
        <v>144</v>
      </c>
      <c r="N18" s="432" t="s">
        <v>241</v>
      </c>
      <c r="O18" s="432" t="s">
        <v>249</v>
      </c>
    </row>
    <row r="19" spans="1:15" x14ac:dyDescent="0.2">
      <c r="A19" s="432" t="s">
        <v>232</v>
      </c>
      <c r="B19" s="432" t="s">
        <v>161</v>
      </c>
      <c r="C19" s="432" t="s">
        <v>142</v>
      </c>
      <c r="D19" s="432" t="s">
        <v>231</v>
      </c>
      <c r="E19" s="432" t="str">
        <f t="shared" ref="E19:E82" si="0">CONCATENATE(B19,$E$16,C19)</f>
        <v>D.Bukovsko-Slavonice</v>
      </c>
      <c r="F19" s="432"/>
      <c r="G19" s="432" t="s">
        <v>262</v>
      </c>
      <c r="H19" s="432" t="s">
        <v>241</v>
      </c>
      <c r="I19" s="432" t="s">
        <v>235</v>
      </c>
      <c r="J19" s="432" t="s">
        <v>258</v>
      </c>
      <c r="L19" s="432" t="s">
        <v>273</v>
      </c>
      <c r="M19" s="432" t="s">
        <v>142</v>
      </c>
      <c r="N19" s="432" t="s">
        <v>241</v>
      </c>
      <c r="O19" s="432" t="s">
        <v>269</v>
      </c>
    </row>
    <row r="20" spans="1:15" x14ac:dyDescent="0.2">
      <c r="A20" s="432" t="s">
        <v>233</v>
      </c>
      <c r="B20" s="432" t="s">
        <v>234</v>
      </c>
      <c r="C20" s="432" t="s">
        <v>235</v>
      </c>
      <c r="D20" s="432" t="s">
        <v>236</v>
      </c>
      <c r="E20" s="432" t="str">
        <f t="shared" si="0"/>
        <v>Ml.Vožice-Řepeč/Opařany</v>
      </c>
      <c r="F20" s="432"/>
      <c r="G20" s="432" t="s">
        <v>279</v>
      </c>
      <c r="H20" s="432" t="s">
        <v>241</v>
      </c>
      <c r="I20" s="432" t="s">
        <v>145</v>
      </c>
      <c r="J20" s="432" t="s">
        <v>277</v>
      </c>
      <c r="L20" s="432" t="s">
        <v>292</v>
      </c>
      <c r="M20" s="432" t="s">
        <v>161</v>
      </c>
      <c r="N20" s="432" t="s">
        <v>241</v>
      </c>
      <c r="O20" s="432" t="s">
        <v>286</v>
      </c>
    </row>
    <row r="21" spans="1:15" x14ac:dyDescent="0.2">
      <c r="A21" s="432" t="s">
        <v>237</v>
      </c>
      <c r="B21" s="432" t="s">
        <v>238</v>
      </c>
      <c r="C21" s="432" t="s">
        <v>144</v>
      </c>
      <c r="D21" s="432" t="s">
        <v>239</v>
      </c>
      <c r="E21" s="432" t="str">
        <f t="shared" si="0"/>
        <v>Jistebnice-N. Včelnice</v>
      </c>
      <c r="F21" s="432"/>
      <c r="G21" s="432" t="s">
        <v>297</v>
      </c>
      <c r="H21" s="432" t="s">
        <v>241</v>
      </c>
      <c r="I21" s="432" t="s">
        <v>234</v>
      </c>
      <c r="J21" s="432" t="s">
        <v>296</v>
      </c>
      <c r="L21" s="432" t="s">
        <v>313</v>
      </c>
      <c r="M21" s="432" t="s">
        <v>238</v>
      </c>
      <c r="N21" s="432" t="s">
        <v>241</v>
      </c>
      <c r="O21" s="432" t="s">
        <v>239</v>
      </c>
    </row>
    <row r="22" spans="1:15" x14ac:dyDescent="0.2">
      <c r="A22" s="432" t="s">
        <v>240</v>
      </c>
      <c r="B22" s="432" t="s">
        <v>241</v>
      </c>
      <c r="C22" s="432" t="s">
        <v>242</v>
      </c>
      <c r="D22" s="432" t="s">
        <v>231</v>
      </c>
      <c r="E22" s="432" t="str">
        <f t="shared" si="0"/>
        <v>Borotín-Chotoviny</v>
      </c>
      <c r="F22" s="432"/>
      <c r="G22" s="432" t="s">
        <v>332</v>
      </c>
      <c r="H22" s="432" t="s">
        <v>241</v>
      </c>
      <c r="I22" s="432" t="s">
        <v>244</v>
      </c>
      <c r="J22" s="432" t="s">
        <v>326</v>
      </c>
      <c r="L22" s="432" t="s">
        <v>314</v>
      </c>
      <c r="M22" s="432" t="s">
        <v>141</v>
      </c>
      <c r="N22" s="432" t="s">
        <v>241</v>
      </c>
      <c r="O22" s="432" t="s">
        <v>315</v>
      </c>
    </row>
    <row r="23" spans="1:15" x14ac:dyDescent="0.2">
      <c r="A23" s="432" t="s">
        <v>243</v>
      </c>
      <c r="B23" s="432" t="s">
        <v>244</v>
      </c>
      <c r="C23" s="432" t="s">
        <v>143</v>
      </c>
      <c r="D23" s="432" t="s">
        <v>231</v>
      </c>
      <c r="E23" s="432" t="str">
        <f t="shared" si="0"/>
        <v>Malšice-Třebětice</v>
      </c>
      <c r="F23" s="432"/>
      <c r="G23" s="432" t="s">
        <v>350</v>
      </c>
      <c r="H23" s="432" t="s">
        <v>241</v>
      </c>
      <c r="I23" s="432" t="s">
        <v>247</v>
      </c>
      <c r="J23" s="432" t="s">
        <v>344</v>
      </c>
      <c r="L23" s="432" t="s">
        <v>335</v>
      </c>
      <c r="M23" s="432" t="s">
        <v>246</v>
      </c>
      <c r="N23" s="432" t="s">
        <v>241</v>
      </c>
      <c r="O23" s="432" t="s">
        <v>334</v>
      </c>
    </row>
    <row r="24" spans="1:15" x14ac:dyDescent="0.2">
      <c r="A24" s="432" t="s">
        <v>245</v>
      </c>
      <c r="B24" s="432" t="s">
        <v>246</v>
      </c>
      <c r="C24" s="432" t="s">
        <v>247</v>
      </c>
      <c r="D24" s="432" t="s">
        <v>231</v>
      </c>
      <c r="E24" s="432" t="str">
        <f t="shared" si="0"/>
        <v>Větrovy-Met.Tábor</v>
      </c>
      <c r="F24" s="432"/>
      <c r="G24" s="432" t="s">
        <v>232</v>
      </c>
      <c r="H24" s="432" t="s">
        <v>161</v>
      </c>
      <c r="I24" s="432" t="s">
        <v>142</v>
      </c>
      <c r="J24" s="432" t="s">
        <v>231</v>
      </c>
      <c r="L24" s="432" t="s">
        <v>355</v>
      </c>
      <c r="M24" s="432" t="s">
        <v>143</v>
      </c>
      <c r="N24" s="432" t="s">
        <v>241</v>
      </c>
      <c r="O24" s="432" t="s">
        <v>356</v>
      </c>
    </row>
    <row r="25" spans="1:15" x14ac:dyDescent="0.2">
      <c r="A25" s="432" t="s">
        <v>248</v>
      </c>
      <c r="B25" s="432" t="s">
        <v>247</v>
      </c>
      <c r="C25" s="432" t="s">
        <v>141</v>
      </c>
      <c r="D25" s="432" t="s">
        <v>249</v>
      </c>
      <c r="E25" s="432" t="str">
        <f t="shared" si="0"/>
        <v>Met.Tábor-Lomnice</v>
      </c>
      <c r="F25" s="432"/>
      <c r="G25" s="432" t="s">
        <v>275</v>
      </c>
      <c r="H25" s="432" t="s">
        <v>161</v>
      </c>
      <c r="I25" s="432" t="s">
        <v>234</v>
      </c>
      <c r="J25" s="432" t="s">
        <v>269</v>
      </c>
      <c r="L25" s="432" t="s">
        <v>256</v>
      </c>
      <c r="M25" s="432" t="s">
        <v>145</v>
      </c>
      <c r="N25" s="432" t="s">
        <v>161</v>
      </c>
      <c r="O25" s="432" t="s">
        <v>249</v>
      </c>
    </row>
    <row r="26" spans="1:15" x14ac:dyDescent="0.2">
      <c r="A26" s="432" t="s">
        <v>250</v>
      </c>
      <c r="B26" s="432" t="s">
        <v>143</v>
      </c>
      <c r="C26" s="432" t="s">
        <v>246</v>
      </c>
      <c r="D26" s="432" t="s">
        <v>249</v>
      </c>
      <c r="E26" s="432" t="str">
        <f t="shared" si="0"/>
        <v>Třebětice-Větrovy</v>
      </c>
      <c r="F26" s="432"/>
      <c r="G26" s="432" t="s">
        <v>292</v>
      </c>
      <c r="H26" s="432" t="s">
        <v>161</v>
      </c>
      <c r="I26" s="432" t="s">
        <v>241</v>
      </c>
      <c r="J26" s="432" t="s">
        <v>286</v>
      </c>
      <c r="L26" s="432" t="s">
        <v>257</v>
      </c>
      <c r="M26" s="432" t="s">
        <v>141</v>
      </c>
      <c r="N26" s="432" t="s">
        <v>161</v>
      </c>
      <c r="O26" s="432" t="s">
        <v>258</v>
      </c>
    </row>
    <row r="27" spans="1:15" x14ac:dyDescent="0.2">
      <c r="A27" s="432" t="s">
        <v>251</v>
      </c>
      <c r="B27" s="432" t="s">
        <v>242</v>
      </c>
      <c r="C27" s="432" t="s">
        <v>244</v>
      </c>
      <c r="D27" s="432" t="s">
        <v>249</v>
      </c>
      <c r="E27" s="432" t="str">
        <f t="shared" si="0"/>
        <v>Chotoviny-Malšice</v>
      </c>
      <c r="F27" s="432"/>
      <c r="G27" s="432" t="s">
        <v>310</v>
      </c>
      <c r="H27" s="432" t="s">
        <v>161</v>
      </c>
      <c r="I27" s="432" t="s">
        <v>246</v>
      </c>
      <c r="J27" s="432" t="s">
        <v>305</v>
      </c>
      <c r="L27" s="432" t="s">
        <v>278</v>
      </c>
      <c r="M27" s="432" t="s">
        <v>238</v>
      </c>
      <c r="N27" s="432" t="s">
        <v>161</v>
      </c>
      <c r="O27" s="432" t="s">
        <v>239</v>
      </c>
    </row>
    <row r="28" spans="1:15" x14ac:dyDescent="0.2">
      <c r="A28" s="432" t="s">
        <v>252</v>
      </c>
      <c r="B28" s="432" t="s">
        <v>144</v>
      </c>
      <c r="C28" s="432" t="s">
        <v>241</v>
      </c>
      <c r="D28" s="432" t="s">
        <v>249</v>
      </c>
      <c r="E28" s="432" t="str">
        <f t="shared" si="0"/>
        <v>N. Včelnice-Borotín</v>
      </c>
      <c r="F28" s="432"/>
      <c r="G28" s="432" t="s">
        <v>328</v>
      </c>
      <c r="H28" s="432" t="s">
        <v>161</v>
      </c>
      <c r="I28" s="432" t="s">
        <v>143</v>
      </c>
      <c r="J28" s="432" t="s">
        <v>326</v>
      </c>
      <c r="L28" s="432" t="s">
        <v>298</v>
      </c>
      <c r="M28" s="432" t="s">
        <v>244</v>
      </c>
      <c r="N28" s="432" t="s">
        <v>161</v>
      </c>
      <c r="O28" s="432" t="s">
        <v>296</v>
      </c>
    </row>
    <row r="29" spans="1:15" x14ac:dyDescent="0.2">
      <c r="A29" s="432" t="s">
        <v>253</v>
      </c>
      <c r="B29" s="432" t="s">
        <v>235</v>
      </c>
      <c r="C29" s="432" t="s">
        <v>238</v>
      </c>
      <c r="D29" s="432" t="s">
        <v>254</v>
      </c>
      <c r="E29" s="432" t="str">
        <f t="shared" si="0"/>
        <v>Řepeč/Opařany-Jistebnice</v>
      </c>
      <c r="F29" s="432"/>
      <c r="G29" s="432" t="s">
        <v>346</v>
      </c>
      <c r="H29" s="432" t="s">
        <v>161</v>
      </c>
      <c r="I29" s="432" t="s">
        <v>144</v>
      </c>
      <c r="J29" s="432" t="s">
        <v>344</v>
      </c>
      <c r="L29" s="432" t="s">
        <v>318</v>
      </c>
      <c r="M29" s="432" t="s">
        <v>247</v>
      </c>
      <c r="N29" s="432" t="s">
        <v>161</v>
      </c>
      <c r="O29" s="432" t="s">
        <v>315</v>
      </c>
    </row>
    <row r="30" spans="1:15" x14ac:dyDescent="0.2">
      <c r="A30" s="432" t="s">
        <v>255</v>
      </c>
      <c r="B30" s="432" t="s">
        <v>142</v>
      </c>
      <c r="C30" s="432" t="s">
        <v>234</v>
      </c>
      <c r="D30" s="432" t="s">
        <v>249</v>
      </c>
      <c r="E30" s="432" t="str">
        <f t="shared" si="0"/>
        <v>Slavonice-Ml.Vožice</v>
      </c>
      <c r="F30" s="432"/>
      <c r="G30" s="432" t="s">
        <v>251</v>
      </c>
      <c r="H30" s="432" t="s">
        <v>242</v>
      </c>
      <c r="I30" s="432" t="s">
        <v>244</v>
      </c>
      <c r="J30" s="432" t="s">
        <v>249</v>
      </c>
      <c r="L30" s="432" t="s">
        <v>339</v>
      </c>
      <c r="M30" s="432" t="s">
        <v>242</v>
      </c>
      <c r="N30" s="432" t="s">
        <v>161</v>
      </c>
      <c r="O30" s="432" t="s">
        <v>334</v>
      </c>
    </row>
    <row r="31" spans="1:15" x14ac:dyDescent="0.2">
      <c r="A31" s="432" t="s">
        <v>256</v>
      </c>
      <c r="B31" s="432" t="s">
        <v>145</v>
      </c>
      <c r="C31" s="432" t="s">
        <v>161</v>
      </c>
      <c r="D31" s="432" t="s">
        <v>249</v>
      </c>
      <c r="E31" s="432" t="str">
        <f t="shared" si="0"/>
        <v>K.Řečice-D.Bukovsko</v>
      </c>
      <c r="F31" s="432"/>
      <c r="G31" s="432" t="s">
        <v>268</v>
      </c>
      <c r="H31" s="432" t="s">
        <v>242</v>
      </c>
      <c r="I31" s="432" t="s">
        <v>247</v>
      </c>
      <c r="J31" s="432" t="s">
        <v>269</v>
      </c>
      <c r="L31" s="432" t="s">
        <v>359</v>
      </c>
      <c r="M31" s="432" t="s">
        <v>235</v>
      </c>
      <c r="N31" s="432" t="s">
        <v>161</v>
      </c>
      <c r="O31" s="432" t="s">
        <v>360</v>
      </c>
    </row>
    <row r="32" spans="1:15" x14ac:dyDescent="0.2">
      <c r="A32" s="432" t="s">
        <v>257</v>
      </c>
      <c r="B32" s="432" t="s">
        <v>141</v>
      </c>
      <c r="C32" s="432" t="s">
        <v>161</v>
      </c>
      <c r="D32" s="432" t="s">
        <v>258</v>
      </c>
      <c r="E32" s="432" t="str">
        <f t="shared" si="0"/>
        <v>Lomnice-D.Bukovsko</v>
      </c>
      <c r="F32" s="432"/>
      <c r="G32" s="432" t="s">
        <v>285</v>
      </c>
      <c r="H32" s="432" t="s">
        <v>242</v>
      </c>
      <c r="I32" s="432" t="s">
        <v>141</v>
      </c>
      <c r="J32" s="432" t="s">
        <v>286</v>
      </c>
      <c r="L32" s="432" t="s">
        <v>240</v>
      </c>
      <c r="M32" s="432" t="s">
        <v>241</v>
      </c>
      <c r="N32" s="432" t="s">
        <v>242</v>
      </c>
      <c r="O32" s="432" t="s">
        <v>231</v>
      </c>
    </row>
    <row r="33" spans="1:15" x14ac:dyDescent="0.2">
      <c r="A33" s="432" t="s">
        <v>259</v>
      </c>
      <c r="B33" s="432" t="s">
        <v>234</v>
      </c>
      <c r="C33" s="432" t="s">
        <v>145</v>
      </c>
      <c r="D33" s="432" t="s">
        <v>260</v>
      </c>
      <c r="E33" s="432" t="str">
        <f t="shared" si="0"/>
        <v>Ml.Vožice-K.Řečice</v>
      </c>
      <c r="F33" s="432"/>
      <c r="G33" s="432" t="s">
        <v>303</v>
      </c>
      <c r="H33" s="432" t="s">
        <v>242</v>
      </c>
      <c r="I33" s="432" t="s">
        <v>144</v>
      </c>
      <c r="J33" s="432" t="s">
        <v>296</v>
      </c>
      <c r="L33" s="432" t="s">
        <v>264</v>
      </c>
      <c r="M33" s="432" t="s">
        <v>246</v>
      </c>
      <c r="N33" s="432" t="s">
        <v>242</v>
      </c>
      <c r="O33" s="432" t="s">
        <v>258</v>
      </c>
    </row>
    <row r="34" spans="1:15" x14ac:dyDescent="0.2">
      <c r="A34" s="432" t="s">
        <v>261</v>
      </c>
      <c r="B34" s="432" t="s">
        <v>238</v>
      </c>
      <c r="C34" s="432" t="s">
        <v>142</v>
      </c>
      <c r="D34" s="432" t="s">
        <v>239</v>
      </c>
      <c r="E34" s="432" t="str">
        <f t="shared" si="0"/>
        <v>Jistebnice-Slavonice</v>
      </c>
      <c r="F34" s="432"/>
      <c r="G34" s="432" t="s">
        <v>321</v>
      </c>
      <c r="H34" s="432" t="s">
        <v>242</v>
      </c>
      <c r="I34" s="432" t="s">
        <v>142</v>
      </c>
      <c r="J34" s="432" t="s">
        <v>315</v>
      </c>
      <c r="L34" s="432" t="s">
        <v>283</v>
      </c>
      <c r="M34" s="432" t="s">
        <v>143</v>
      </c>
      <c r="N34" s="432" t="s">
        <v>242</v>
      </c>
      <c r="O34" s="432" t="s">
        <v>284</v>
      </c>
    </row>
    <row r="35" spans="1:15" x14ac:dyDescent="0.2">
      <c r="A35" s="432" t="s">
        <v>262</v>
      </c>
      <c r="B35" s="432" t="s">
        <v>241</v>
      </c>
      <c r="C35" s="432" t="s">
        <v>235</v>
      </c>
      <c r="D35" s="432" t="s">
        <v>258</v>
      </c>
      <c r="E35" s="432" t="str">
        <f t="shared" si="0"/>
        <v>Borotín-Řepeč/Opařany</v>
      </c>
      <c r="F35" s="432"/>
      <c r="G35" s="432" t="s">
        <v>339</v>
      </c>
      <c r="H35" s="432" t="s">
        <v>242</v>
      </c>
      <c r="I35" s="432" t="s">
        <v>161</v>
      </c>
      <c r="J35" s="432" t="s">
        <v>334</v>
      </c>
      <c r="L35" s="432" t="s">
        <v>306</v>
      </c>
      <c r="M35" s="432" t="s">
        <v>235</v>
      </c>
      <c r="N35" s="432" t="s">
        <v>242</v>
      </c>
      <c r="O35" s="432" t="s">
        <v>307</v>
      </c>
    </row>
    <row r="36" spans="1:15" x14ac:dyDescent="0.2">
      <c r="A36" s="432" t="s">
        <v>263</v>
      </c>
      <c r="B36" s="432" t="s">
        <v>244</v>
      </c>
      <c r="C36" s="432" t="s">
        <v>144</v>
      </c>
      <c r="D36" s="432" t="s">
        <v>258</v>
      </c>
      <c r="E36" s="432" t="str">
        <f t="shared" si="0"/>
        <v>Malšice-N. Včelnice</v>
      </c>
      <c r="F36" s="432"/>
      <c r="G36" s="432" t="s">
        <v>357</v>
      </c>
      <c r="H36" s="432" t="s">
        <v>242</v>
      </c>
      <c r="I36" s="432" t="s">
        <v>238</v>
      </c>
      <c r="J36" s="432" t="s">
        <v>353</v>
      </c>
      <c r="L36" s="432" t="s">
        <v>327</v>
      </c>
      <c r="M36" s="432" t="s">
        <v>145</v>
      </c>
      <c r="N36" s="432" t="s">
        <v>242</v>
      </c>
      <c r="O36" s="432" t="s">
        <v>326</v>
      </c>
    </row>
    <row r="37" spans="1:15" x14ac:dyDescent="0.2">
      <c r="A37" s="432" t="s">
        <v>264</v>
      </c>
      <c r="B37" s="432" t="s">
        <v>246</v>
      </c>
      <c r="C37" s="432" t="s">
        <v>242</v>
      </c>
      <c r="D37" s="432" t="s">
        <v>258</v>
      </c>
      <c r="E37" s="432" t="str">
        <f t="shared" si="0"/>
        <v>Větrovy-Chotoviny</v>
      </c>
      <c r="F37" s="432"/>
      <c r="G37" s="432" t="s">
        <v>237</v>
      </c>
      <c r="H37" s="432" t="s">
        <v>238</v>
      </c>
      <c r="I37" s="432" t="s">
        <v>144</v>
      </c>
      <c r="J37" s="432" t="s">
        <v>239</v>
      </c>
      <c r="L37" s="432" t="s">
        <v>347</v>
      </c>
      <c r="M37" s="432" t="s">
        <v>234</v>
      </c>
      <c r="N37" s="432" t="s">
        <v>242</v>
      </c>
      <c r="O37" s="432" t="s">
        <v>348</v>
      </c>
    </row>
    <row r="38" spans="1:15" x14ac:dyDescent="0.2">
      <c r="A38" s="432" t="s">
        <v>265</v>
      </c>
      <c r="B38" s="432" t="s">
        <v>247</v>
      </c>
      <c r="C38" s="432" t="s">
        <v>143</v>
      </c>
      <c r="D38" s="432" t="s">
        <v>258</v>
      </c>
      <c r="E38" s="432" t="str">
        <f t="shared" si="0"/>
        <v>Met.Tábor-Třebětice</v>
      </c>
      <c r="F38" s="432"/>
      <c r="G38" s="432" t="s">
        <v>261</v>
      </c>
      <c r="H38" s="432" t="s">
        <v>238</v>
      </c>
      <c r="I38" s="432" t="s">
        <v>142</v>
      </c>
      <c r="J38" s="432" t="s">
        <v>239</v>
      </c>
      <c r="L38" s="432" t="s">
        <v>253</v>
      </c>
      <c r="M38" s="432" t="s">
        <v>235</v>
      </c>
      <c r="N38" s="432" t="s">
        <v>238</v>
      </c>
      <c r="O38" s="432" t="s">
        <v>254</v>
      </c>
    </row>
    <row r="39" spans="1:15" x14ac:dyDescent="0.2">
      <c r="A39" s="432" t="s">
        <v>266</v>
      </c>
      <c r="B39" s="432" t="s">
        <v>143</v>
      </c>
      <c r="C39" s="432" t="s">
        <v>141</v>
      </c>
      <c r="D39" s="432" t="s">
        <v>267</v>
      </c>
      <c r="E39" s="432" t="str">
        <f t="shared" si="0"/>
        <v>Třebětice-Lomnice</v>
      </c>
      <c r="F39" s="432"/>
      <c r="G39" s="432" t="s">
        <v>278</v>
      </c>
      <c r="H39" s="432" t="s">
        <v>238</v>
      </c>
      <c r="I39" s="432" t="s">
        <v>161</v>
      </c>
      <c r="J39" s="432" t="s">
        <v>239</v>
      </c>
      <c r="L39" s="432" t="s">
        <v>274</v>
      </c>
      <c r="M39" s="432" t="s">
        <v>145</v>
      </c>
      <c r="N39" s="432" t="s">
        <v>238</v>
      </c>
      <c r="O39" s="432" t="s">
        <v>269</v>
      </c>
    </row>
    <row r="40" spans="1:15" x14ac:dyDescent="0.2">
      <c r="A40" s="432" t="s">
        <v>268</v>
      </c>
      <c r="B40" s="432" t="s">
        <v>242</v>
      </c>
      <c r="C40" s="432" t="s">
        <v>247</v>
      </c>
      <c r="D40" s="432" t="s">
        <v>269</v>
      </c>
      <c r="E40" s="432" t="str">
        <f t="shared" si="0"/>
        <v>Chotoviny-Met.Tábor</v>
      </c>
      <c r="F40" s="432"/>
      <c r="G40" s="432" t="s">
        <v>313</v>
      </c>
      <c r="H40" s="432" t="s">
        <v>238</v>
      </c>
      <c r="I40" s="432" t="s">
        <v>241</v>
      </c>
      <c r="J40" s="432" t="s">
        <v>239</v>
      </c>
      <c r="L40" s="432" t="s">
        <v>293</v>
      </c>
      <c r="M40" s="432" t="s">
        <v>234</v>
      </c>
      <c r="N40" s="432" t="s">
        <v>238</v>
      </c>
      <c r="O40" s="432" t="s">
        <v>294</v>
      </c>
    </row>
    <row r="41" spans="1:15" x14ac:dyDescent="0.2">
      <c r="A41" s="432" t="s">
        <v>270</v>
      </c>
      <c r="B41" s="432" t="s">
        <v>144</v>
      </c>
      <c r="C41" s="432" t="s">
        <v>246</v>
      </c>
      <c r="D41" s="432" t="s">
        <v>269</v>
      </c>
      <c r="E41" s="432" t="str">
        <f t="shared" si="0"/>
        <v>N. Včelnice-Větrovy</v>
      </c>
      <c r="F41" s="432"/>
      <c r="G41" s="432" t="s">
        <v>331</v>
      </c>
      <c r="H41" s="432" t="s">
        <v>238</v>
      </c>
      <c r="I41" s="432" t="s">
        <v>246</v>
      </c>
      <c r="J41" s="432" t="s">
        <v>239</v>
      </c>
      <c r="L41" s="432" t="s">
        <v>295</v>
      </c>
      <c r="M41" s="432" t="s">
        <v>141</v>
      </c>
      <c r="N41" s="432" t="s">
        <v>238</v>
      </c>
      <c r="O41" s="432" t="s">
        <v>296</v>
      </c>
    </row>
    <row r="42" spans="1:15" x14ac:dyDescent="0.2">
      <c r="A42" s="432" t="s">
        <v>271</v>
      </c>
      <c r="B42" s="432" t="s">
        <v>235</v>
      </c>
      <c r="C42" s="432" t="s">
        <v>244</v>
      </c>
      <c r="D42" s="432" t="s">
        <v>272</v>
      </c>
      <c r="E42" s="432" t="str">
        <f t="shared" si="0"/>
        <v>Řepeč/Opařany-Malšice</v>
      </c>
      <c r="F42" s="432"/>
      <c r="G42" s="432" t="s">
        <v>349</v>
      </c>
      <c r="H42" s="432" t="s">
        <v>238</v>
      </c>
      <c r="I42" s="432" t="s">
        <v>143</v>
      </c>
      <c r="J42" s="432" t="s">
        <v>239</v>
      </c>
      <c r="L42" s="432" t="s">
        <v>316</v>
      </c>
      <c r="M42" s="432" t="s">
        <v>244</v>
      </c>
      <c r="N42" s="432" t="s">
        <v>238</v>
      </c>
      <c r="O42" s="432" t="s">
        <v>315</v>
      </c>
    </row>
    <row r="43" spans="1:15" x14ac:dyDescent="0.2">
      <c r="A43" s="432" t="s">
        <v>273</v>
      </c>
      <c r="B43" s="432" t="s">
        <v>142</v>
      </c>
      <c r="C43" s="432" t="s">
        <v>241</v>
      </c>
      <c r="D43" s="432" t="s">
        <v>269</v>
      </c>
      <c r="E43" s="432" t="str">
        <f t="shared" si="0"/>
        <v>Slavonice-Borotín</v>
      </c>
      <c r="F43" s="432"/>
      <c r="G43" s="432" t="s">
        <v>230</v>
      </c>
      <c r="H43" s="432" t="s">
        <v>145</v>
      </c>
      <c r="I43" s="432" t="s">
        <v>141</v>
      </c>
      <c r="J43" s="432" t="s">
        <v>231</v>
      </c>
      <c r="L43" s="432" t="s">
        <v>336</v>
      </c>
      <c r="M43" s="432" t="s">
        <v>247</v>
      </c>
      <c r="N43" s="432" t="s">
        <v>238</v>
      </c>
      <c r="O43" s="432" t="s">
        <v>334</v>
      </c>
    </row>
    <row r="44" spans="1:15" x14ac:dyDescent="0.2">
      <c r="A44" s="432" t="s">
        <v>274</v>
      </c>
      <c r="B44" s="432" t="s">
        <v>145</v>
      </c>
      <c r="C44" s="432" t="s">
        <v>238</v>
      </c>
      <c r="D44" s="432" t="s">
        <v>269</v>
      </c>
      <c r="E44" s="432" t="str">
        <f t="shared" si="0"/>
        <v>K.Řečice-Jistebnice</v>
      </c>
      <c r="F44" s="432"/>
      <c r="G44" s="432" t="s">
        <v>256</v>
      </c>
      <c r="H44" s="432" t="s">
        <v>145</v>
      </c>
      <c r="I44" s="432" t="s">
        <v>161</v>
      </c>
      <c r="J44" s="432" t="s">
        <v>249</v>
      </c>
      <c r="L44" s="432" t="s">
        <v>357</v>
      </c>
      <c r="M44" s="432" t="s">
        <v>242</v>
      </c>
      <c r="N44" s="432" t="s">
        <v>238</v>
      </c>
      <c r="O44" s="432" t="s">
        <v>353</v>
      </c>
    </row>
    <row r="45" spans="1:15" x14ac:dyDescent="0.2">
      <c r="A45" s="432" t="s">
        <v>275</v>
      </c>
      <c r="B45" s="432" t="s">
        <v>161</v>
      </c>
      <c r="C45" s="432" t="s">
        <v>234</v>
      </c>
      <c r="D45" s="432" t="s">
        <v>269</v>
      </c>
      <c r="E45" s="432" t="str">
        <f t="shared" si="0"/>
        <v>D.Bukovsko-Ml.Vožice</v>
      </c>
      <c r="F45" s="432"/>
      <c r="G45" s="432" t="s">
        <v>274</v>
      </c>
      <c r="H45" s="432" t="s">
        <v>145</v>
      </c>
      <c r="I45" s="432" t="s">
        <v>238</v>
      </c>
      <c r="J45" s="432" t="s">
        <v>269</v>
      </c>
      <c r="L45" s="432" t="s">
        <v>259</v>
      </c>
      <c r="M45" s="432" t="s">
        <v>234</v>
      </c>
      <c r="N45" s="432" t="s">
        <v>145</v>
      </c>
      <c r="O45" s="432" t="s">
        <v>260</v>
      </c>
    </row>
    <row r="46" spans="1:15" x14ac:dyDescent="0.2">
      <c r="A46" s="432" t="s">
        <v>276</v>
      </c>
      <c r="B46" s="432" t="s">
        <v>141</v>
      </c>
      <c r="C46" s="432" t="s">
        <v>234</v>
      </c>
      <c r="D46" s="432" t="s">
        <v>277</v>
      </c>
      <c r="E46" s="432" t="str">
        <f t="shared" si="0"/>
        <v>Lomnice-Ml.Vožice</v>
      </c>
      <c r="F46" s="432"/>
      <c r="G46" s="432" t="s">
        <v>291</v>
      </c>
      <c r="H46" s="432" t="s">
        <v>145</v>
      </c>
      <c r="I46" s="432" t="s">
        <v>244</v>
      </c>
      <c r="J46" s="432" t="s">
        <v>286</v>
      </c>
      <c r="L46" s="432" t="s">
        <v>279</v>
      </c>
      <c r="M46" s="432" t="s">
        <v>241</v>
      </c>
      <c r="N46" s="432" t="s">
        <v>145</v>
      </c>
      <c r="O46" s="432" t="s">
        <v>277</v>
      </c>
    </row>
    <row r="47" spans="1:15" x14ac:dyDescent="0.2">
      <c r="A47" s="432" t="s">
        <v>278</v>
      </c>
      <c r="B47" s="432" t="s">
        <v>238</v>
      </c>
      <c r="C47" s="432" t="s">
        <v>161</v>
      </c>
      <c r="D47" s="432" t="s">
        <v>239</v>
      </c>
      <c r="E47" s="432" t="str">
        <f t="shared" si="0"/>
        <v>Jistebnice-D.Bukovsko</v>
      </c>
      <c r="F47" s="432"/>
      <c r="G47" s="432" t="s">
        <v>309</v>
      </c>
      <c r="H47" s="432" t="s">
        <v>145</v>
      </c>
      <c r="I47" s="432" t="s">
        <v>247</v>
      </c>
      <c r="J47" s="432" t="s">
        <v>305</v>
      </c>
      <c r="L47" s="432" t="s">
        <v>299</v>
      </c>
      <c r="M47" s="432" t="s">
        <v>246</v>
      </c>
      <c r="N47" s="432" t="s">
        <v>145</v>
      </c>
      <c r="O47" s="432" t="s">
        <v>296</v>
      </c>
    </row>
    <row r="48" spans="1:15" x14ac:dyDescent="0.2">
      <c r="A48" s="432" t="s">
        <v>279</v>
      </c>
      <c r="B48" s="432" t="s">
        <v>241</v>
      </c>
      <c r="C48" s="432" t="s">
        <v>145</v>
      </c>
      <c r="D48" s="432" t="s">
        <v>277</v>
      </c>
      <c r="E48" s="432" t="str">
        <f t="shared" si="0"/>
        <v>Borotín-K.Řečice</v>
      </c>
      <c r="F48" s="432"/>
      <c r="G48" s="432" t="s">
        <v>327</v>
      </c>
      <c r="H48" s="432" t="s">
        <v>145</v>
      </c>
      <c r="I48" s="432" t="s">
        <v>242</v>
      </c>
      <c r="J48" s="432" t="s">
        <v>326</v>
      </c>
      <c r="L48" s="432" t="s">
        <v>319</v>
      </c>
      <c r="M48" s="432" t="s">
        <v>143</v>
      </c>
      <c r="N48" s="432" t="s">
        <v>145</v>
      </c>
      <c r="O48" s="432" t="s">
        <v>320</v>
      </c>
    </row>
    <row r="49" spans="1:15" x14ac:dyDescent="0.2">
      <c r="A49" s="432" t="s">
        <v>280</v>
      </c>
      <c r="B49" s="432" t="s">
        <v>244</v>
      </c>
      <c r="C49" s="432" t="s">
        <v>142</v>
      </c>
      <c r="D49" s="432" t="s">
        <v>277</v>
      </c>
      <c r="E49" s="432" t="str">
        <f t="shared" si="0"/>
        <v>Malšice-Slavonice</v>
      </c>
      <c r="F49" s="432"/>
      <c r="G49" s="432" t="s">
        <v>345</v>
      </c>
      <c r="H49" s="432" t="s">
        <v>145</v>
      </c>
      <c r="I49" s="432" t="s">
        <v>235</v>
      </c>
      <c r="J49" s="432" t="s">
        <v>344</v>
      </c>
      <c r="L49" s="432" t="s">
        <v>340</v>
      </c>
      <c r="M49" s="432" t="s">
        <v>144</v>
      </c>
      <c r="N49" s="432" t="s">
        <v>145</v>
      </c>
      <c r="O49" s="432" t="s">
        <v>334</v>
      </c>
    </row>
    <row r="50" spans="1:15" x14ac:dyDescent="0.2">
      <c r="A50" s="432" t="s">
        <v>281</v>
      </c>
      <c r="B50" s="432" t="s">
        <v>246</v>
      </c>
      <c r="C50" s="432" t="s">
        <v>235</v>
      </c>
      <c r="D50" s="432" t="s">
        <v>277</v>
      </c>
      <c r="E50" s="432" t="str">
        <f t="shared" si="0"/>
        <v>Větrovy-Řepeč/Opařany</v>
      </c>
      <c r="F50" s="432"/>
      <c r="G50" s="432" t="s">
        <v>257</v>
      </c>
      <c r="H50" s="432" t="s">
        <v>141</v>
      </c>
      <c r="I50" s="432" t="s">
        <v>161</v>
      </c>
      <c r="J50" s="432" t="s">
        <v>258</v>
      </c>
      <c r="L50" s="432" t="s">
        <v>361</v>
      </c>
      <c r="M50" s="432" t="s">
        <v>142</v>
      </c>
      <c r="N50" s="432" t="s">
        <v>145</v>
      </c>
      <c r="O50" s="432" t="s">
        <v>353</v>
      </c>
    </row>
    <row r="51" spans="1:15" x14ac:dyDescent="0.2">
      <c r="A51" s="432" t="s">
        <v>282</v>
      </c>
      <c r="B51" s="432" t="s">
        <v>247</v>
      </c>
      <c r="C51" s="432" t="s">
        <v>144</v>
      </c>
      <c r="D51" s="432" t="s">
        <v>277</v>
      </c>
      <c r="E51" s="432" t="str">
        <f t="shared" si="0"/>
        <v>Met.Tábor-N. Včelnice</v>
      </c>
      <c r="F51" s="432"/>
      <c r="G51" s="432" t="s">
        <v>276</v>
      </c>
      <c r="H51" s="432" t="s">
        <v>141</v>
      </c>
      <c r="I51" s="432" t="s">
        <v>234</v>
      </c>
      <c r="J51" s="432" t="s">
        <v>277</v>
      </c>
      <c r="L51" s="432" t="s">
        <v>230</v>
      </c>
      <c r="M51" s="432" t="s">
        <v>145</v>
      </c>
      <c r="N51" s="432" t="s">
        <v>141</v>
      </c>
      <c r="O51" s="432" t="s">
        <v>231</v>
      </c>
    </row>
    <row r="52" spans="1:15" x14ac:dyDescent="0.2">
      <c r="A52" s="432" t="s">
        <v>283</v>
      </c>
      <c r="B52" s="432" t="s">
        <v>143</v>
      </c>
      <c r="C52" s="432" t="s">
        <v>242</v>
      </c>
      <c r="D52" s="432" t="s">
        <v>284</v>
      </c>
      <c r="E52" s="432" t="str">
        <f t="shared" si="0"/>
        <v>Třebětice-Chotoviny</v>
      </c>
      <c r="F52" s="432"/>
      <c r="G52" s="432" t="s">
        <v>295</v>
      </c>
      <c r="H52" s="432" t="s">
        <v>141</v>
      </c>
      <c r="I52" s="432" t="s">
        <v>238</v>
      </c>
      <c r="J52" s="432" t="s">
        <v>296</v>
      </c>
      <c r="L52" s="432" t="s">
        <v>248</v>
      </c>
      <c r="M52" s="432" t="s">
        <v>247</v>
      </c>
      <c r="N52" s="432" t="s">
        <v>141</v>
      </c>
      <c r="O52" s="432" t="s">
        <v>249</v>
      </c>
    </row>
    <row r="53" spans="1:15" x14ac:dyDescent="0.2">
      <c r="A53" s="432" t="s">
        <v>285</v>
      </c>
      <c r="B53" s="432" t="s">
        <v>242</v>
      </c>
      <c r="C53" s="432" t="s">
        <v>141</v>
      </c>
      <c r="D53" s="432" t="s">
        <v>286</v>
      </c>
      <c r="E53" s="432" t="str">
        <f t="shared" si="0"/>
        <v>Chotoviny-Lomnice</v>
      </c>
      <c r="F53" s="432"/>
      <c r="G53" s="432" t="s">
        <v>314</v>
      </c>
      <c r="H53" s="432" t="s">
        <v>141</v>
      </c>
      <c r="I53" s="432" t="s">
        <v>241</v>
      </c>
      <c r="J53" s="432" t="s">
        <v>315</v>
      </c>
      <c r="L53" s="432" t="s">
        <v>266</v>
      </c>
      <c r="M53" s="432" t="s">
        <v>143</v>
      </c>
      <c r="N53" s="432" t="s">
        <v>141</v>
      </c>
      <c r="O53" s="432" t="s">
        <v>267</v>
      </c>
    </row>
    <row r="54" spans="1:15" x14ac:dyDescent="0.2">
      <c r="A54" s="432" t="s">
        <v>287</v>
      </c>
      <c r="B54" s="432" t="s">
        <v>144</v>
      </c>
      <c r="C54" s="432" t="s">
        <v>143</v>
      </c>
      <c r="D54" s="432" t="s">
        <v>286</v>
      </c>
      <c r="E54" s="432" t="str">
        <f t="shared" si="0"/>
        <v>N. Včelnice-Třebětice</v>
      </c>
      <c r="F54" s="432"/>
      <c r="G54" s="432" t="s">
        <v>333</v>
      </c>
      <c r="H54" s="432" t="s">
        <v>141</v>
      </c>
      <c r="I54" s="432" t="s">
        <v>244</v>
      </c>
      <c r="J54" s="432" t="s">
        <v>334</v>
      </c>
      <c r="L54" s="432" t="s">
        <v>285</v>
      </c>
      <c r="M54" s="432" t="s">
        <v>242</v>
      </c>
      <c r="N54" s="432" t="s">
        <v>141</v>
      </c>
      <c r="O54" s="432" t="s">
        <v>286</v>
      </c>
    </row>
    <row r="55" spans="1:15" x14ac:dyDescent="0.2">
      <c r="A55" s="432" t="s">
        <v>288</v>
      </c>
      <c r="B55" s="432" t="s">
        <v>235</v>
      </c>
      <c r="C55" s="432" t="s">
        <v>247</v>
      </c>
      <c r="D55" s="432" t="s">
        <v>289</v>
      </c>
      <c r="E55" s="432" t="str">
        <f t="shared" si="0"/>
        <v>Řepeč/Opařany-Met.Tábor</v>
      </c>
      <c r="F55" s="432"/>
      <c r="G55" s="432" t="s">
        <v>352</v>
      </c>
      <c r="H55" s="432" t="s">
        <v>141</v>
      </c>
      <c r="I55" s="432" t="s">
        <v>246</v>
      </c>
      <c r="J55" s="432" t="s">
        <v>353</v>
      </c>
      <c r="L55" s="432" t="s">
        <v>304</v>
      </c>
      <c r="M55" s="432" t="s">
        <v>144</v>
      </c>
      <c r="N55" s="432" t="s">
        <v>141</v>
      </c>
      <c r="O55" s="432" t="s">
        <v>305</v>
      </c>
    </row>
    <row r="56" spans="1:15" x14ac:dyDescent="0.2">
      <c r="A56" s="432" t="s">
        <v>290</v>
      </c>
      <c r="B56" s="432" t="s">
        <v>142</v>
      </c>
      <c r="C56" s="432" t="s">
        <v>246</v>
      </c>
      <c r="D56" s="432" t="s">
        <v>286</v>
      </c>
      <c r="E56" s="432" t="str">
        <f t="shared" si="0"/>
        <v>Slavonice-Větrovy</v>
      </c>
      <c r="F56" s="432"/>
      <c r="G56" s="432" t="s">
        <v>243</v>
      </c>
      <c r="H56" s="432" t="s">
        <v>244</v>
      </c>
      <c r="I56" s="432" t="s">
        <v>143</v>
      </c>
      <c r="J56" s="432" t="s">
        <v>231</v>
      </c>
      <c r="L56" s="432" t="s">
        <v>323</v>
      </c>
      <c r="M56" s="432" t="s">
        <v>235</v>
      </c>
      <c r="N56" s="432" t="s">
        <v>141</v>
      </c>
      <c r="O56" s="432" t="s">
        <v>324</v>
      </c>
    </row>
    <row r="57" spans="1:15" x14ac:dyDescent="0.2">
      <c r="A57" s="432" t="s">
        <v>291</v>
      </c>
      <c r="B57" s="432" t="s">
        <v>145</v>
      </c>
      <c r="C57" s="432" t="s">
        <v>244</v>
      </c>
      <c r="D57" s="432" t="s">
        <v>286</v>
      </c>
      <c r="E57" s="432" t="str">
        <f t="shared" si="0"/>
        <v>K.Řečice-Malšice</v>
      </c>
      <c r="F57" s="432"/>
      <c r="G57" s="432" t="s">
        <v>263</v>
      </c>
      <c r="H57" s="432" t="s">
        <v>244</v>
      </c>
      <c r="I57" s="432" t="s">
        <v>144</v>
      </c>
      <c r="J57" s="432" t="s">
        <v>258</v>
      </c>
      <c r="L57" s="432" t="s">
        <v>343</v>
      </c>
      <c r="M57" s="432" t="s">
        <v>142</v>
      </c>
      <c r="N57" s="432" t="s">
        <v>141</v>
      </c>
      <c r="O57" s="432" t="s">
        <v>344</v>
      </c>
    </row>
    <row r="58" spans="1:15" x14ac:dyDescent="0.2">
      <c r="A58" s="432" t="s">
        <v>292</v>
      </c>
      <c r="B58" s="432" t="s">
        <v>161</v>
      </c>
      <c r="C58" s="432" t="s">
        <v>241</v>
      </c>
      <c r="D58" s="432" t="s">
        <v>286</v>
      </c>
      <c r="E58" s="432" t="str">
        <f t="shared" si="0"/>
        <v>D.Bukovsko-Borotín</v>
      </c>
      <c r="F58" s="432"/>
      <c r="G58" s="432" t="s">
        <v>280</v>
      </c>
      <c r="H58" s="432" t="s">
        <v>244</v>
      </c>
      <c r="I58" s="432" t="s">
        <v>142</v>
      </c>
      <c r="J58" s="432" t="s">
        <v>277</v>
      </c>
      <c r="L58" s="432" t="s">
        <v>251</v>
      </c>
      <c r="M58" s="432" t="s">
        <v>242</v>
      </c>
      <c r="N58" s="432" t="s">
        <v>244</v>
      </c>
      <c r="O58" s="432" t="s">
        <v>249</v>
      </c>
    </row>
    <row r="59" spans="1:15" x14ac:dyDescent="0.2">
      <c r="A59" s="432" t="s">
        <v>293</v>
      </c>
      <c r="B59" s="432" t="s">
        <v>234</v>
      </c>
      <c r="C59" s="432" t="s">
        <v>238</v>
      </c>
      <c r="D59" s="432" t="s">
        <v>294</v>
      </c>
      <c r="E59" s="432" t="str">
        <f t="shared" si="0"/>
        <v>Ml.Vožice-Jistebnice</v>
      </c>
      <c r="F59" s="432"/>
      <c r="G59" s="432" t="s">
        <v>298</v>
      </c>
      <c r="H59" s="432" t="s">
        <v>244</v>
      </c>
      <c r="I59" s="432" t="s">
        <v>161</v>
      </c>
      <c r="J59" s="432" t="s">
        <v>296</v>
      </c>
      <c r="L59" s="432" t="s">
        <v>271</v>
      </c>
      <c r="M59" s="432" t="s">
        <v>235</v>
      </c>
      <c r="N59" s="432" t="s">
        <v>244</v>
      </c>
      <c r="O59" s="432" t="s">
        <v>272</v>
      </c>
    </row>
    <row r="60" spans="1:15" x14ac:dyDescent="0.2">
      <c r="A60" s="432" t="s">
        <v>295</v>
      </c>
      <c r="B60" s="432" t="s">
        <v>141</v>
      </c>
      <c r="C60" s="432" t="s">
        <v>238</v>
      </c>
      <c r="D60" s="432" t="s">
        <v>296</v>
      </c>
      <c r="E60" s="432" t="str">
        <f t="shared" si="0"/>
        <v>Lomnice-Jistebnice</v>
      </c>
      <c r="F60" s="432"/>
      <c r="G60" s="432" t="s">
        <v>316</v>
      </c>
      <c r="H60" s="432" t="s">
        <v>244</v>
      </c>
      <c r="I60" s="432" t="s">
        <v>238</v>
      </c>
      <c r="J60" s="432" t="s">
        <v>315</v>
      </c>
      <c r="L60" s="432" t="s">
        <v>291</v>
      </c>
      <c r="M60" s="432" t="s">
        <v>145</v>
      </c>
      <c r="N60" s="432" t="s">
        <v>244</v>
      </c>
      <c r="O60" s="432" t="s">
        <v>286</v>
      </c>
    </row>
    <row r="61" spans="1:15" x14ac:dyDescent="0.2">
      <c r="A61" s="432" t="s">
        <v>297</v>
      </c>
      <c r="B61" s="432" t="s">
        <v>241</v>
      </c>
      <c r="C61" s="432" t="s">
        <v>234</v>
      </c>
      <c r="D61" s="432" t="s">
        <v>296</v>
      </c>
      <c r="E61" s="432" t="str">
        <f t="shared" si="0"/>
        <v>Borotín-Ml.Vožice</v>
      </c>
      <c r="F61" s="432"/>
      <c r="G61" s="432" t="s">
        <v>351</v>
      </c>
      <c r="H61" s="432" t="s">
        <v>244</v>
      </c>
      <c r="I61" s="432" t="s">
        <v>246</v>
      </c>
      <c r="J61" s="432" t="s">
        <v>344</v>
      </c>
      <c r="L61" s="432" t="s">
        <v>311</v>
      </c>
      <c r="M61" s="432" t="s">
        <v>234</v>
      </c>
      <c r="N61" s="432" t="s">
        <v>244</v>
      </c>
      <c r="O61" s="432" t="s">
        <v>312</v>
      </c>
    </row>
    <row r="62" spans="1:15" x14ac:dyDescent="0.2">
      <c r="A62" s="432" t="s">
        <v>298</v>
      </c>
      <c r="B62" s="432" t="s">
        <v>244</v>
      </c>
      <c r="C62" s="432" t="s">
        <v>161</v>
      </c>
      <c r="D62" s="432" t="s">
        <v>296</v>
      </c>
      <c r="E62" s="432" t="str">
        <f t="shared" si="0"/>
        <v>Malšice-D.Bukovsko</v>
      </c>
      <c r="F62" s="432"/>
      <c r="G62" s="432" t="s">
        <v>248</v>
      </c>
      <c r="H62" s="432" t="s">
        <v>247</v>
      </c>
      <c r="I62" s="432" t="s">
        <v>141</v>
      </c>
      <c r="J62" s="432" t="s">
        <v>249</v>
      </c>
      <c r="L62" s="432" t="s">
        <v>332</v>
      </c>
      <c r="M62" s="432" t="s">
        <v>241</v>
      </c>
      <c r="N62" s="432" t="s">
        <v>244</v>
      </c>
      <c r="O62" s="432" t="s">
        <v>326</v>
      </c>
    </row>
    <row r="63" spans="1:15" x14ac:dyDescent="0.2">
      <c r="A63" s="432" t="s">
        <v>299</v>
      </c>
      <c r="B63" s="432" t="s">
        <v>246</v>
      </c>
      <c r="C63" s="432" t="s">
        <v>145</v>
      </c>
      <c r="D63" s="432" t="s">
        <v>296</v>
      </c>
      <c r="E63" s="432" t="str">
        <f t="shared" si="0"/>
        <v>Větrovy-K.Řečice</v>
      </c>
      <c r="F63" s="432"/>
      <c r="G63" s="432" t="s">
        <v>265</v>
      </c>
      <c r="H63" s="432" t="s">
        <v>247</v>
      </c>
      <c r="I63" s="432" t="s">
        <v>143</v>
      </c>
      <c r="J63" s="432" t="s">
        <v>258</v>
      </c>
      <c r="L63" s="432" t="s">
        <v>333</v>
      </c>
      <c r="M63" s="432" t="s">
        <v>141</v>
      </c>
      <c r="N63" s="432" t="s">
        <v>244</v>
      </c>
      <c r="O63" s="432" t="s">
        <v>334</v>
      </c>
    </row>
    <row r="64" spans="1:15" x14ac:dyDescent="0.2">
      <c r="A64" s="432" t="s">
        <v>300</v>
      </c>
      <c r="B64" s="432" t="s">
        <v>247</v>
      </c>
      <c r="C64" s="432" t="s">
        <v>142</v>
      </c>
      <c r="D64" s="432" t="s">
        <v>296</v>
      </c>
      <c r="E64" s="432" t="str">
        <f t="shared" si="0"/>
        <v>Met.Tábor-Slavonice</v>
      </c>
      <c r="F64" s="432"/>
      <c r="G64" s="432" t="s">
        <v>282</v>
      </c>
      <c r="H64" s="432" t="s">
        <v>247</v>
      </c>
      <c r="I64" s="432" t="s">
        <v>144</v>
      </c>
      <c r="J64" s="432" t="s">
        <v>277</v>
      </c>
      <c r="L64" s="432" t="s">
        <v>354</v>
      </c>
      <c r="M64" s="432" t="s">
        <v>247</v>
      </c>
      <c r="N64" s="432" t="s">
        <v>244</v>
      </c>
      <c r="O64" s="432" t="s">
        <v>353</v>
      </c>
    </row>
    <row r="65" spans="1:15" x14ac:dyDescent="0.2">
      <c r="A65" s="432" t="s">
        <v>301</v>
      </c>
      <c r="B65" s="432" t="s">
        <v>143</v>
      </c>
      <c r="C65" s="432" t="s">
        <v>235</v>
      </c>
      <c r="D65" s="432" t="s">
        <v>302</v>
      </c>
      <c r="E65" s="432" t="str">
        <f t="shared" si="0"/>
        <v>Třebětice-Řepeč/Opařany</v>
      </c>
      <c r="F65" s="432"/>
      <c r="G65" s="432" t="s">
        <v>300</v>
      </c>
      <c r="H65" s="432" t="s">
        <v>247</v>
      </c>
      <c r="I65" s="432" t="s">
        <v>142</v>
      </c>
      <c r="J65" s="432" t="s">
        <v>296</v>
      </c>
      <c r="L65" s="432" t="s">
        <v>245</v>
      </c>
      <c r="M65" s="432" t="s">
        <v>246</v>
      </c>
      <c r="N65" s="432" t="s">
        <v>247</v>
      </c>
      <c r="O65" s="432" t="s">
        <v>231</v>
      </c>
    </row>
    <row r="66" spans="1:15" x14ac:dyDescent="0.2">
      <c r="A66" s="432" t="s">
        <v>303</v>
      </c>
      <c r="B66" s="432" t="s">
        <v>242</v>
      </c>
      <c r="C66" s="432" t="s">
        <v>144</v>
      </c>
      <c r="D66" s="432" t="s">
        <v>296</v>
      </c>
      <c r="E66" s="432" t="str">
        <f t="shared" si="0"/>
        <v>Chotoviny-N. Včelnice</v>
      </c>
      <c r="F66" s="432"/>
      <c r="G66" s="432" t="s">
        <v>318</v>
      </c>
      <c r="H66" s="432" t="s">
        <v>247</v>
      </c>
      <c r="I66" s="432" t="s">
        <v>161</v>
      </c>
      <c r="J66" s="432" t="s">
        <v>315</v>
      </c>
      <c r="L66" s="432" t="s">
        <v>268</v>
      </c>
      <c r="M66" s="432" t="s">
        <v>242</v>
      </c>
      <c r="N66" s="432" t="s">
        <v>247</v>
      </c>
      <c r="O66" s="432" t="s">
        <v>269</v>
      </c>
    </row>
    <row r="67" spans="1:15" x14ac:dyDescent="0.2">
      <c r="A67" s="432" t="s">
        <v>304</v>
      </c>
      <c r="B67" s="432" t="s">
        <v>144</v>
      </c>
      <c r="C67" s="432" t="s">
        <v>141</v>
      </c>
      <c r="D67" s="432" t="s">
        <v>305</v>
      </c>
      <c r="E67" s="432" t="str">
        <f t="shared" si="0"/>
        <v>N. Včelnice-Lomnice</v>
      </c>
      <c r="F67" s="432"/>
      <c r="G67" s="432" t="s">
        <v>336</v>
      </c>
      <c r="H67" s="432" t="s">
        <v>247</v>
      </c>
      <c r="I67" s="432" t="s">
        <v>238</v>
      </c>
      <c r="J67" s="432" t="s">
        <v>334</v>
      </c>
      <c r="L67" s="432" t="s">
        <v>288</v>
      </c>
      <c r="M67" s="432" t="s">
        <v>235</v>
      </c>
      <c r="N67" s="432" t="s">
        <v>247</v>
      </c>
      <c r="O67" s="432" t="s">
        <v>289</v>
      </c>
    </row>
    <row r="68" spans="1:15" x14ac:dyDescent="0.2">
      <c r="A68" s="432" t="s">
        <v>306</v>
      </c>
      <c r="B68" s="432" t="s">
        <v>235</v>
      </c>
      <c r="C68" s="432" t="s">
        <v>242</v>
      </c>
      <c r="D68" s="432" t="s">
        <v>307</v>
      </c>
      <c r="E68" s="432" t="str">
        <f t="shared" si="0"/>
        <v>Řepeč/Opařany-Chotoviny</v>
      </c>
      <c r="F68" s="432"/>
      <c r="G68" s="432" t="s">
        <v>354</v>
      </c>
      <c r="H68" s="432" t="s">
        <v>247</v>
      </c>
      <c r="I68" s="432" t="s">
        <v>244</v>
      </c>
      <c r="J68" s="432" t="s">
        <v>353</v>
      </c>
      <c r="L68" s="432" t="s">
        <v>309</v>
      </c>
      <c r="M68" s="432" t="s">
        <v>145</v>
      </c>
      <c r="N68" s="432" t="s">
        <v>247</v>
      </c>
      <c r="O68" s="432" t="s">
        <v>305</v>
      </c>
    </row>
    <row r="69" spans="1:15" x14ac:dyDescent="0.2">
      <c r="A69" s="432" t="s">
        <v>308</v>
      </c>
      <c r="B69" s="432" t="s">
        <v>142</v>
      </c>
      <c r="C69" s="432" t="s">
        <v>143</v>
      </c>
      <c r="D69" s="432" t="s">
        <v>305</v>
      </c>
      <c r="E69" s="432" t="str">
        <f t="shared" si="0"/>
        <v>Slavonice-Třebětice</v>
      </c>
      <c r="F69" s="432"/>
      <c r="G69" s="432" t="s">
        <v>233</v>
      </c>
      <c r="H69" s="432" t="s">
        <v>234</v>
      </c>
      <c r="I69" s="432" t="s">
        <v>235</v>
      </c>
      <c r="J69" s="432" t="s">
        <v>236</v>
      </c>
      <c r="L69" s="432" t="s">
        <v>329</v>
      </c>
      <c r="M69" s="432" t="s">
        <v>234</v>
      </c>
      <c r="N69" s="432" t="s">
        <v>247</v>
      </c>
      <c r="O69" s="432" t="s">
        <v>330</v>
      </c>
    </row>
    <row r="70" spans="1:15" x14ac:dyDescent="0.2">
      <c r="A70" s="432" t="s">
        <v>309</v>
      </c>
      <c r="B70" s="432" t="s">
        <v>145</v>
      </c>
      <c r="C70" s="432" t="s">
        <v>247</v>
      </c>
      <c r="D70" s="432" t="s">
        <v>305</v>
      </c>
      <c r="E70" s="432" t="str">
        <f t="shared" si="0"/>
        <v>K.Řečice-Met.Tábor</v>
      </c>
      <c r="F70" s="432"/>
      <c r="G70" s="432" t="s">
        <v>259</v>
      </c>
      <c r="H70" s="432" t="s">
        <v>234</v>
      </c>
      <c r="I70" s="432" t="s">
        <v>145</v>
      </c>
      <c r="J70" s="432" t="s">
        <v>260</v>
      </c>
      <c r="L70" s="432" t="s">
        <v>350</v>
      </c>
      <c r="M70" s="432" t="s">
        <v>241</v>
      </c>
      <c r="N70" s="432" t="s">
        <v>247</v>
      </c>
      <c r="O70" s="432" t="s">
        <v>344</v>
      </c>
    </row>
    <row r="71" spans="1:15" x14ac:dyDescent="0.2">
      <c r="A71" s="432" t="s">
        <v>310</v>
      </c>
      <c r="B71" s="432" t="s">
        <v>161</v>
      </c>
      <c r="C71" s="432" t="s">
        <v>246</v>
      </c>
      <c r="D71" s="432" t="s">
        <v>305</v>
      </c>
      <c r="E71" s="432" t="str">
        <f t="shared" si="0"/>
        <v>D.Bukovsko-Větrovy</v>
      </c>
      <c r="F71" s="432"/>
      <c r="G71" s="432" t="s">
        <v>293</v>
      </c>
      <c r="H71" s="432" t="s">
        <v>234</v>
      </c>
      <c r="I71" s="432" t="s">
        <v>238</v>
      </c>
      <c r="J71" s="432" t="s">
        <v>294</v>
      </c>
      <c r="L71" s="432" t="s">
        <v>255</v>
      </c>
      <c r="M71" s="432" t="s">
        <v>142</v>
      </c>
      <c r="N71" s="432" t="s">
        <v>234</v>
      </c>
      <c r="O71" s="432" t="s">
        <v>249</v>
      </c>
    </row>
    <row r="72" spans="1:15" x14ac:dyDescent="0.2">
      <c r="A72" s="432" t="s">
        <v>311</v>
      </c>
      <c r="B72" s="432" t="s">
        <v>234</v>
      </c>
      <c r="C72" s="432" t="s">
        <v>244</v>
      </c>
      <c r="D72" s="432" t="s">
        <v>312</v>
      </c>
      <c r="E72" s="432" t="str">
        <f t="shared" si="0"/>
        <v>Ml.Vožice-Malšice</v>
      </c>
      <c r="F72" s="432"/>
      <c r="G72" s="432" t="s">
        <v>311</v>
      </c>
      <c r="H72" s="432" t="s">
        <v>234</v>
      </c>
      <c r="I72" s="432" t="s">
        <v>244</v>
      </c>
      <c r="J72" s="432" t="s">
        <v>312</v>
      </c>
      <c r="L72" s="432" t="s">
        <v>275</v>
      </c>
      <c r="M72" s="432" t="s">
        <v>161</v>
      </c>
      <c r="N72" s="432" t="s">
        <v>234</v>
      </c>
      <c r="O72" s="432" t="s">
        <v>269</v>
      </c>
    </row>
    <row r="73" spans="1:15" x14ac:dyDescent="0.2">
      <c r="A73" s="432" t="s">
        <v>313</v>
      </c>
      <c r="B73" s="432" t="s">
        <v>238</v>
      </c>
      <c r="C73" s="432" t="s">
        <v>241</v>
      </c>
      <c r="D73" s="432" t="s">
        <v>239</v>
      </c>
      <c r="E73" s="432" t="str">
        <f t="shared" si="0"/>
        <v>Jistebnice-Borotín</v>
      </c>
      <c r="F73" s="432"/>
      <c r="G73" s="432" t="s">
        <v>329</v>
      </c>
      <c r="H73" s="432" t="s">
        <v>234</v>
      </c>
      <c r="I73" s="432" t="s">
        <v>247</v>
      </c>
      <c r="J73" s="432" t="s">
        <v>330</v>
      </c>
      <c r="L73" s="432" t="s">
        <v>276</v>
      </c>
      <c r="M73" s="432" t="s">
        <v>141</v>
      </c>
      <c r="N73" s="432" t="s">
        <v>234</v>
      </c>
      <c r="O73" s="432" t="s">
        <v>277</v>
      </c>
    </row>
    <row r="74" spans="1:15" x14ac:dyDescent="0.2">
      <c r="A74" s="432" t="s">
        <v>314</v>
      </c>
      <c r="B74" s="432" t="s">
        <v>141</v>
      </c>
      <c r="C74" s="432" t="s">
        <v>241</v>
      </c>
      <c r="D74" s="432" t="s">
        <v>315</v>
      </c>
      <c r="E74" s="432" t="str">
        <f t="shared" si="0"/>
        <v>Lomnice-Borotín</v>
      </c>
      <c r="F74" s="432"/>
      <c r="G74" s="432" t="s">
        <v>347</v>
      </c>
      <c r="H74" s="432" t="s">
        <v>234</v>
      </c>
      <c r="I74" s="432" t="s">
        <v>242</v>
      </c>
      <c r="J74" s="432" t="s">
        <v>348</v>
      </c>
      <c r="L74" s="432" t="s">
        <v>297</v>
      </c>
      <c r="M74" s="432" t="s">
        <v>241</v>
      </c>
      <c r="N74" s="432" t="s">
        <v>234</v>
      </c>
      <c r="O74" s="432" t="s">
        <v>296</v>
      </c>
    </row>
    <row r="75" spans="1:15" x14ac:dyDescent="0.2">
      <c r="A75" s="432" t="s">
        <v>316</v>
      </c>
      <c r="B75" s="432" t="s">
        <v>244</v>
      </c>
      <c r="C75" s="432" t="s">
        <v>238</v>
      </c>
      <c r="D75" s="432" t="s">
        <v>315</v>
      </c>
      <c r="E75" s="432" t="str">
        <f t="shared" si="0"/>
        <v>Malšice-Jistebnice</v>
      </c>
      <c r="F75" s="432"/>
      <c r="G75" s="432" t="s">
        <v>252</v>
      </c>
      <c r="H75" s="432" t="s">
        <v>144</v>
      </c>
      <c r="I75" s="432" t="s">
        <v>241</v>
      </c>
      <c r="J75" s="432" t="s">
        <v>249</v>
      </c>
      <c r="L75" s="432" t="s">
        <v>317</v>
      </c>
      <c r="M75" s="432" t="s">
        <v>246</v>
      </c>
      <c r="N75" s="432" t="s">
        <v>234</v>
      </c>
      <c r="O75" s="432" t="s">
        <v>315</v>
      </c>
    </row>
    <row r="76" spans="1:15" x14ac:dyDescent="0.2">
      <c r="A76" s="432" t="s">
        <v>317</v>
      </c>
      <c r="B76" s="432" t="s">
        <v>246</v>
      </c>
      <c r="C76" s="432" t="s">
        <v>234</v>
      </c>
      <c r="D76" s="432" t="s">
        <v>315</v>
      </c>
      <c r="E76" s="432" t="str">
        <f t="shared" si="0"/>
        <v>Větrovy-Ml.Vožice</v>
      </c>
      <c r="F76" s="432"/>
      <c r="G76" s="432" t="s">
        <v>270</v>
      </c>
      <c r="H76" s="432" t="s">
        <v>144</v>
      </c>
      <c r="I76" s="432" t="s">
        <v>246</v>
      </c>
      <c r="J76" s="432" t="s">
        <v>269</v>
      </c>
      <c r="L76" s="432" t="s">
        <v>337</v>
      </c>
      <c r="M76" s="432" t="s">
        <v>143</v>
      </c>
      <c r="N76" s="432" t="s">
        <v>234</v>
      </c>
      <c r="O76" s="432" t="s">
        <v>338</v>
      </c>
    </row>
    <row r="77" spans="1:15" x14ac:dyDescent="0.2">
      <c r="A77" s="432" t="s">
        <v>318</v>
      </c>
      <c r="B77" s="432" t="s">
        <v>247</v>
      </c>
      <c r="C77" s="432" t="s">
        <v>161</v>
      </c>
      <c r="D77" s="432" t="s">
        <v>315</v>
      </c>
      <c r="E77" s="432" t="str">
        <f t="shared" si="0"/>
        <v>Met.Tábor-D.Bukovsko</v>
      </c>
      <c r="F77" s="432"/>
      <c r="G77" s="432" t="s">
        <v>287</v>
      </c>
      <c r="H77" s="432" t="s">
        <v>144</v>
      </c>
      <c r="I77" s="432" t="s">
        <v>143</v>
      </c>
      <c r="J77" s="432" t="s">
        <v>286</v>
      </c>
      <c r="L77" s="432" t="s">
        <v>358</v>
      </c>
      <c r="M77" s="432" t="s">
        <v>144</v>
      </c>
      <c r="N77" s="432" t="s">
        <v>234</v>
      </c>
      <c r="O77" s="432" t="s">
        <v>353</v>
      </c>
    </row>
    <row r="78" spans="1:15" x14ac:dyDescent="0.2">
      <c r="A78" s="432" t="s">
        <v>319</v>
      </c>
      <c r="B78" s="432" t="s">
        <v>143</v>
      </c>
      <c r="C78" s="432" t="s">
        <v>145</v>
      </c>
      <c r="D78" s="432" t="s">
        <v>320</v>
      </c>
      <c r="E78" s="432" t="str">
        <f t="shared" si="0"/>
        <v>Třebětice-K.Řečice</v>
      </c>
      <c r="F78" s="432"/>
      <c r="G78" s="432" t="s">
        <v>304</v>
      </c>
      <c r="H78" s="432" t="s">
        <v>144</v>
      </c>
      <c r="I78" s="432" t="s">
        <v>141</v>
      </c>
      <c r="J78" s="432" t="s">
        <v>305</v>
      </c>
      <c r="L78" s="432" t="s">
        <v>237</v>
      </c>
      <c r="M78" s="432" t="s">
        <v>238</v>
      </c>
      <c r="N78" s="432" t="s">
        <v>144</v>
      </c>
      <c r="O78" s="432" t="s">
        <v>239</v>
      </c>
    </row>
    <row r="79" spans="1:15" x14ac:dyDescent="0.2">
      <c r="A79" s="432" t="s">
        <v>321</v>
      </c>
      <c r="B79" s="432" t="s">
        <v>242</v>
      </c>
      <c r="C79" s="432" t="s">
        <v>142</v>
      </c>
      <c r="D79" s="432" t="s">
        <v>315</v>
      </c>
      <c r="E79" s="432" t="str">
        <f t="shared" si="0"/>
        <v>Chotoviny-Slavonice</v>
      </c>
      <c r="F79" s="432"/>
      <c r="G79" s="432" t="s">
        <v>322</v>
      </c>
      <c r="H79" s="432" t="s">
        <v>144</v>
      </c>
      <c r="I79" s="432" t="s">
        <v>235</v>
      </c>
      <c r="J79" s="432" t="s">
        <v>315</v>
      </c>
      <c r="L79" s="432" t="s">
        <v>263</v>
      </c>
      <c r="M79" s="432" t="s">
        <v>244</v>
      </c>
      <c r="N79" s="432" t="s">
        <v>144</v>
      </c>
      <c r="O79" s="432" t="s">
        <v>258</v>
      </c>
    </row>
    <row r="80" spans="1:15" x14ac:dyDescent="0.2">
      <c r="A80" s="432" t="s">
        <v>322</v>
      </c>
      <c r="B80" s="432" t="s">
        <v>144</v>
      </c>
      <c r="C80" s="432" t="s">
        <v>235</v>
      </c>
      <c r="D80" s="432" t="s">
        <v>315</v>
      </c>
      <c r="E80" s="432" t="str">
        <f t="shared" si="0"/>
        <v>N. Včelnice-Řepeč/Opařany</v>
      </c>
      <c r="F80" s="432"/>
      <c r="G80" s="432" t="s">
        <v>340</v>
      </c>
      <c r="H80" s="432" t="s">
        <v>144</v>
      </c>
      <c r="I80" s="432" t="s">
        <v>145</v>
      </c>
      <c r="J80" s="432" t="s">
        <v>334</v>
      </c>
      <c r="L80" s="432" t="s">
        <v>282</v>
      </c>
      <c r="M80" s="432" t="s">
        <v>247</v>
      </c>
      <c r="N80" s="432" t="s">
        <v>144</v>
      </c>
      <c r="O80" s="432" t="s">
        <v>277</v>
      </c>
    </row>
    <row r="81" spans="1:15" x14ac:dyDescent="0.2">
      <c r="A81" s="432" t="s">
        <v>323</v>
      </c>
      <c r="B81" s="432" t="s">
        <v>235</v>
      </c>
      <c r="C81" s="432" t="s">
        <v>141</v>
      </c>
      <c r="D81" s="432" t="s">
        <v>324</v>
      </c>
      <c r="E81" s="432" t="str">
        <f t="shared" si="0"/>
        <v>Řepeč/Opařany-Lomnice</v>
      </c>
      <c r="F81" s="432"/>
      <c r="G81" s="432" t="s">
        <v>358</v>
      </c>
      <c r="H81" s="432" t="s">
        <v>144</v>
      </c>
      <c r="I81" s="432" t="s">
        <v>234</v>
      </c>
      <c r="J81" s="432" t="s">
        <v>353</v>
      </c>
      <c r="L81" s="432" t="s">
        <v>303</v>
      </c>
      <c r="M81" s="432" t="s">
        <v>242</v>
      </c>
      <c r="N81" s="432" t="s">
        <v>144</v>
      </c>
      <c r="O81" s="432" t="s">
        <v>296</v>
      </c>
    </row>
    <row r="82" spans="1:15" x14ac:dyDescent="0.2">
      <c r="A82" s="432" t="s">
        <v>325</v>
      </c>
      <c r="B82" s="432" t="s">
        <v>142</v>
      </c>
      <c r="C82" s="432" t="s">
        <v>144</v>
      </c>
      <c r="D82" s="432" t="s">
        <v>326</v>
      </c>
      <c r="E82" s="432" t="str">
        <f t="shared" si="0"/>
        <v>Slavonice-N. Včelnice</v>
      </c>
      <c r="F82" s="432"/>
      <c r="G82" s="432" t="s">
        <v>253</v>
      </c>
      <c r="H82" s="432" t="s">
        <v>235</v>
      </c>
      <c r="I82" s="432" t="s">
        <v>238</v>
      </c>
      <c r="J82" s="432" t="s">
        <v>254</v>
      </c>
      <c r="L82" s="432" t="s">
        <v>325</v>
      </c>
      <c r="M82" s="432" t="s">
        <v>142</v>
      </c>
      <c r="N82" s="432" t="s">
        <v>144</v>
      </c>
      <c r="O82" s="432" t="s">
        <v>326</v>
      </c>
    </row>
    <row r="83" spans="1:15" x14ac:dyDescent="0.2">
      <c r="A83" s="432" t="s">
        <v>327</v>
      </c>
      <c r="B83" s="432" t="s">
        <v>145</v>
      </c>
      <c r="C83" s="432" t="s">
        <v>242</v>
      </c>
      <c r="D83" s="432" t="s">
        <v>326</v>
      </c>
      <c r="E83" s="432" t="str">
        <f t="shared" ref="E83:E108" si="1">CONCATENATE(B83,$E$16,C83)</f>
        <v>K.Řečice-Chotoviny</v>
      </c>
      <c r="F83" s="432"/>
      <c r="G83" s="432" t="s">
        <v>271</v>
      </c>
      <c r="H83" s="432" t="s">
        <v>235</v>
      </c>
      <c r="I83" s="432" t="s">
        <v>244</v>
      </c>
      <c r="J83" s="432" t="s">
        <v>272</v>
      </c>
      <c r="L83" s="432" t="s">
        <v>346</v>
      </c>
      <c r="M83" s="432" t="s">
        <v>161</v>
      </c>
      <c r="N83" s="432" t="s">
        <v>144</v>
      </c>
      <c r="O83" s="432" t="s">
        <v>344</v>
      </c>
    </row>
    <row r="84" spans="1:15" x14ac:dyDescent="0.2">
      <c r="A84" s="432" t="s">
        <v>328</v>
      </c>
      <c r="B84" s="432" t="s">
        <v>161</v>
      </c>
      <c r="C84" s="432" t="s">
        <v>143</v>
      </c>
      <c r="D84" s="432" t="s">
        <v>326</v>
      </c>
      <c r="E84" s="432" t="str">
        <f t="shared" si="1"/>
        <v>D.Bukovsko-Třebětice</v>
      </c>
      <c r="F84" s="432"/>
      <c r="G84" s="432" t="s">
        <v>288</v>
      </c>
      <c r="H84" s="432" t="s">
        <v>235</v>
      </c>
      <c r="I84" s="432" t="s">
        <v>247</v>
      </c>
      <c r="J84" s="432" t="s">
        <v>289</v>
      </c>
      <c r="L84" s="432" t="s">
        <v>233</v>
      </c>
      <c r="M84" s="432" t="s">
        <v>234</v>
      </c>
      <c r="N84" s="432" t="s">
        <v>235</v>
      </c>
      <c r="O84" s="432" t="s">
        <v>236</v>
      </c>
    </row>
    <row r="85" spans="1:15" x14ac:dyDescent="0.2">
      <c r="A85" s="432" t="s">
        <v>329</v>
      </c>
      <c r="B85" s="432" t="s">
        <v>234</v>
      </c>
      <c r="C85" s="432" t="s">
        <v>247</v>
      </c>
      <c r="D85" s="432" t="s">
        <v>330</v>
      </c>
      <c r="E85" s="432" t="str">
        <f t="shared" si="1"/>
        <v>Ml.Vožice-Met.Tábor</v>
      </c>
      <c r="F85" s="432"/>
      <c r="G85" s="432" t="s">
        <v>306</v>
      </c>
      <c r="H85" s="432" t="s">
        <v>235</v>
      </c>
      <c r="I85" s="432" t="s">
        <v>242</v>
      </c>
      <c r="J85" s="432" t="s">
        <v>307</v>
      </c>
      <c r="L85" s="432" t="s">
        <v>262</v>
      </c>
      <c r="M85" s="432" t="s">
        <v>241</v>
      </c>
      <c r="N85" s="432" t="s">
        <v>235</v>
      </c>
      <c r="O85" s="432" t="s">
        <v>258</v>
      </c>
    </row>
    <row r="86" spans="1:15" x14ac:dyDescent="0.2">
      <c r="A86" s="432" t="s">
        <v>331</v>
      </c>
      <c r="B86" s="432" t="s">
        <v>238</v>
      </c>
      <c r="C86" s="432" t="s">
        <v>246</v>
      </c>
      <c r="D86" s="432" t="s">
        <v>239</v>
      </c>
      <c r="E86" s="432" t="str">
        <f t="shared" si="1"/>
        <v>Jistebnice-Větrovy</v>
      </c>
      <c r="F86" s="432"/>
      <c r="G86" s="432" t="s">
        <v>323</v>
      </c>
      <c r="H86" s="432" t="s">
        <v>235</v>
      </c>
      <c r="I86" s="432" t="s">
        <v>141</v>
      </c>
      <c r="J86" s="432" t="s">
        <v>324</v>
      </c>
      <c r="L86" s="432" t="s">
        <v>281</v>
      </c>
      <c r="M86" s="432" t="s">
        <v>246</v>
      </c>
      <c r="N86" s="432" t="s">
        <v>235</v>
      </c>
      <c r="O86" s="432" t="s">
        <v>277</v>
      </c>
    </row>
    <row r="87" spans="1:15" x14ac:dyDescent="0.2">
      <c r="A87" s="432" t="s">
        <v>332</v>
      </c>
      <c r="B87" s="432" t="s">
        <v>241</v>
      </c>
      <c r="C87" s="432" t="s">
        <v>244</v>
      </c>
      <c r="D87" s="432" t="s">
        <v>326</v>
      </c>
      <c r="E87" s="432" t="str">
        <f t="shared" si="1"/>
        <v>Borotín-Malšice</v>
      </c>
      <c r="F87" s="432"/>
      <c r="G87" s="432" t="s">
        <v>341</v>
      </c>
      <c r="H87" s="432" t="s">
        <v>235</v>
      </c>
      <c r="I87" s="432" t="s">
        <v>142</v>
      </c>
      <c r="J87" s="432" t="s">
        <v>342</v>
      </c>
      <c r="L87" s="432" t="s">
        <v>301</v>
      </c>
      <c r="M87" s="432" t="s">
        <v>143</v>
      </c>
      <c r="N87" s="432" t="s">
        <v>235</v>
      </c>
      <c r="O87" s="432" t="s">
        <v>302</v>
      </c>
    </row>
    <row r="88" spans="1:15" x14ac:dyDescent="0.2">
      <c r="A88" s="432" t="s">
        <v>333</v>
      </c>
      <c r="B88" s="432" t="s">
        <v>141</v>
      </c>
      <c r="C88" s="432" t="s">
        <v>244</v>
      </c>
      <c r="D88" s="432" t="s">
        <v>334</v>
      </c>
      <c r="E88" s="432" t="str">
        <f t="shared" si="1"/>
        <v>Lomnice-Malšice</v>
      </c>
      <c r="F88" s="432"/>
      <c r="G88" s="432" t="s">
        <v>359</v>
      </c>
      <c r="H88" s="432" t="s">
        <v>235</v>
      </c>
      <c r="I88" s="432" t="s">
        <v>161</v>
      </c>
      <c r="J88" s="432" t="s">
        <v>360</v>
      </c>
      <c r="L88" s="432" t="s">
        <v>322</v>
      </c>
      <c r="M88" s="432" t="s">
        <v>144</v>
      </c>
      <c r="N88" s="432" t="s">
        <v>235</v>
      </c>
      <c r="O88" s="432" t="s">
        <v>315</v>
      </c>
    </row>
    <row r="89" spans="1:15" x14ac:dyDescent="0.2">
      <c r="A89" s="432" t="s">
        <v>335</v>
      </c>
      <c r="B89" s="432" t="s">
        <v>246</v>
      </c>
      <c r="C89" s="432" t="s">
        <v>241</v>
      </c>
      <c r="D89" s="432" t="s">
        <v>334</v>
      </c>
      <c r="E89" s="432" t="str">
        <f t="shared" si="1"/>
        <v>Větrovy-Borotín</v>
      </c>
      <c r="F89" s="432" t="s">
        <v>383</v>
      </c>
      <c r="G89" s="432" t="s">
        <v>255</v>
      </c>
      <c r="H89" s="432" t="s">
        <v>142</v>
      </c>
      <c r="I89" s="432" t="s">
        <v>234</v>
      </c>
      <c r="J89" s="432" t="s">
        <v>249</v>
      </c>
      <c r="L89" s="432" t="s">
        <v>345</v>
      </c>
      <c r="M89" s="432" t="s">
        <v>145</v>
      </c>
      <c r="N89" s="432" t="s">
        <v>235</v>
      </c>
      <c r="O89" s="432" t="s">
        <v>344</v>
      </c>
    </row>
    <row r="90" spans="1:15" x14ac:dyDescent="0.2">
      <c r="A90" s="432" t="s">
        <v>336</v>
      </c>
      <c r="B90" s="432" t="s">
        <v>247</v>
      </c>
      <c r="C90" s="432" t="s">
        <v>238</v>
      </c>
      <c r="D90" s="432" t="s">
        <v>334</v>
      </c>
      <c r="E90" s="432" t="str">
        <f t="shared" si="1"/>
        <v>Met.Tábor-Jistebnice</v>
      </c>
      <c r="F90" s="432" t="s">
        <v>383</v>
      </c>
      <c r="G90" s="432" t="s">
        <v>273</v>
      </c>
      <c r="H90" s="432" t="s">
        <v>142</v>
      </c>
      <c r="I90" s="432" t="s">
        <v>241</v>
      </c>
      <c r="J90" s="432" t="s">
        <v>269</v>
      </c>
      <c r="L90" s="432" t="s">
        <v>232</v>
      </c>
      <c r="M90" s="432" t="s">
        <v>161</v>
      </c>
      <c r="N90" s="432" t="s">
        <v>142</v>
      </c>
      <c r="O90" s="432" t="s">
        <v>231</v>
      </c>
    </row>
    <row r="91" spans="1:15" x14ac:dyDescent="0.2">
      <c r="A91" s="432" t="s">
        <v>337</v>
      </c>
      <c r="B91" s="432" t="s">
        <v>143</v>
      </c>
      <c r="C91" s="432" t="s">
        <v>234</v>
      </c>
      <c r="D91" s="432" t="s">
        <v>338</v>
      </c>
      <c r="E91" s="432" t="str">
        <f t="shared" si="1"/>
        <v>Třebětice-Ml.Vožice</v>
      </c>
      <c r="F91" s="432" t="s">
        <v>383</v>
      </c>
      <c r="G91" s="432" t="s">
        <v>290</v>
      </c>
      <c r="H91" s="432" t="s">
        <v>142</v>
      </c>
      <c r="I91" s="432" t="s">
        <v>246</v>
      </c>
      <c r="J91" s="432" t="s">
        <v>286</v>
      </c>
      <c r="L91" s="432" t="s">
        <v>261</v>
      </c>
      <c r="M91" s="432" t="s">
        <v>238</v>
      </c>
      <c r="N91" s="432" t="s">
        <v>142</v>
      </c>
      <c r="O91" s="432" t="s">
        <v>239</v>
      </c>
    </row>
    <row r="92" spans="1:15" x14ac:dyDescent="0.2">
      <c r="A92" s="432" t="s">
        <v>339</v>
      </c>
      <c r="B92" s="432" t="s">
        <v>242</v>
      </c>
      <c r="C92" s="432" t="s">
        <v>161</v>
      </c>
      <c r="D92" s="432" t="s">
        <v>334</v>
      </c>
      <c r="E92" s="432" t="str">
        <f t="shared" si="1"/>
        <v>Chotoviny-D.Bukovsko</v>
      </c>
      <c r="F92" s="432" t="s">
        <v>383</v>
      </c>
      <c r="G92" s="432" t="s">
        <v>308</v>
      </c>
      <c r="H92" s="432" t="s">
        <v>142</v>
      </c>
      <c r="I92" s="432" t="s">
        <v>143</v>
      </c>
      <c r="J92" s="432" t="s">
        <v>305</v>
      </c>
      <c r="L92" s="432" t="s">
        <v>280</v>
      </c>
      <c r="M92" s="432" t="s">
        <v>244</v>
      </c>
      <c r="N92" s="432" t="s">
        <v>142</v>
      </c>
      <c r="O92" s="432" t="s">
        <v>277</v>
      </c>
    </row>
    <row r="93" spans="1:15" x14ac:dyDescent="0.2">
      <c r="A93" s="432" t="s">
        <v>340</v>
      </c>
      <c r="B93" s="432" t="s">
        <v>144</v>
      </c>
      <c r="C93" s="432" t="s">
        <v>145</v>
      </c>
      <c r="D93" s="432" t="s">
        <v>334</v>
      </c>
      <c r="E93" s="432" t="str">
        <f t="shared" si="1"/>
        <v>N. Včelnice-K.Řečice</v>
      </c>
      <c r="F93" s="432"/>
      <c r="G93" s="432" t="s">
        <v>325</v>
      </c>
      <c r="H93" s="432" t="s">
        <v>142</v>
      </c>
      <c r="I93" s="432" t="s">
        <v>144</v>
      </c>
      <c r="J93" s="432" t="s">
        <v>326</v>
      </c>
      <c r="L93" s="432" t="s">
        <v>300</v>
      </c>
      <c r="M93" s="432" t="s">
        <v>247</v>
      </c>
      <c r="N93" s="432" t="s">
        <v>142</v>
      </c>
      <c r="O93" s="432" t="s">
        <v>296</v>
      </c>
    </row>
    <row r="94" spans="1:15" x14ac:dyDescent="0.2">
      <c r="A94" s="432" t="s">
        <v>341</v>
      </c>
      <c r="B94" s="432" t="s">
        <v>235</v>
      </c>
      <c r="C94" s="432" t="s">
        <v>142</v>
      </c>
      <c r="D94" s="432" t="s">
        <v>342</v>
      </c>
      <c r="E94" s="432" t="str">
        <f t="shared" si="1"/>
        <v>Řepeč/Opařany-Slavonice</v>
      </c>
      <c r="F94" s="432"/>
      <c r="G94" s="432" t="s">
        <v>343</v>
      </c>
      <c r="H94" s="432" t="s">
        <v>142</v>
      </c>
      <c r="I94" s="432" t="s">
        <v>141</v>
      </c>
      <c r="J94" s="432" t="s">
        <v>344</v>
      </c>
      <c r="L94" s="432" t="s">
        <v>321</v>
      </c>
      <c r="M94" s="432" t="s">
        <v>242</v>
      </c>
      <c r="N94" s="432" t="s">
        <v>142</v>
      </c>
      <c r="O94" s="432" t="s">
        <v>315</v>
      </c>
    </row>
    <row r="95" spans="1:15" x14ac:dyDescent="0.2">
      <c r="A95" s="432" t="s">
        <v>343</v>
      </c>
      <c r="B95" s="432" t="s">
        <v>142</v>
      </c>
      <c r="C95" s="432" t="s">
        <v>141</v>
      </c>
      <c r="D95" s="432" t="s">
        <v>344</v>
      </c>
      <c r="E95" s="432" t="str">
        <f t="shared" si="1"/>
        <v>Slavonice-Lomnice</v>
      </c>
      <c r="F95" s="432"/>
      <c r="G95" s="432" t="s">
        <v>361</v>
      </c>
      <c r="H95" s="432" t="s">
        <v>142</v>
      </c>
      <c r="I95" s="432" t="s">
        <v>145</v>
      </c>
      <c r="J95" s="432" t="s">
        <v>353</v>
      </c>
      <c r="L95" s="432" t="s">
        <v>341</v>
      </c>
      <c r="M95" s="432" t="s">
        <v>235</v>
      </c>
      <c r="N95" s="432" t="s">
        <v>142</v>
      </c>
      <c r="O95" s="432" t="s">
        <v>342</v>
      </c>
    </row>
    <row r="96" spans="1:15" x14ac:dyDescent="0.2">
      <c r="A96" s="432" t="s">
        <v>345</v>
      </c>
      <c r="B96" s="432" t="s">
        <v>145</v>
      </c>
      <c r="C96" s="432" t="s">
        <v>235</v>
      </c>
      <c r="D96" s="432" t="s">
        <v>344</v>
      </c>
      <c r="E96" s="432" t="str">
        <f t="shared" si="1"/>
        <v>K.Řečice-Řepeč/Opařany</v>
      </c>
      <c r="F96" s="432"/>
      <c r="G96" s="432" t="s">
        <v>250</v>
      </c>
      <c r="H96" s="432" t="s">
        <v>143</v>
      </c>
      <c r="I96" s="432" t="s">
        <v>246</v>
      </c>
      <c r="J96" s="432" t="s">
        <v>249</v>
      </c>
      <c r="L96" s="432" t="s">
        <v>243</v>
      </c>
      <c r="M96" s="432" t="s">
        <v>244</v>
      </c>
      <c r="N96" s="432" t="s">
        <v>143</v>
      </c>
      <c r="O96" s="432" t="s">
        <v>231</v>
      </c>
    </row>
    <row r="97" spans="1:15" x14ac:dyDescent="0.2">
      <c r="A97" s="432" t="s">
        <v>346</v>
      </c>
      <c r="B97" s="432" t="s">
        <v>161</v>
      </c>
      <c r="C97" s="432" t="s">
        <v>144</v>
      </c>
      <c r="D97" s="432" t="s">
        <v>344</v>
      </c>
      <c r="E97" s="432" t="str">
        <f t="shared" si="1"/>
        <v>D.Bukovsko-N. Včelnice</v>
      </c>
      <c r="F97" s="432"/>
      <c r="G97" s="432" t="s">
        <v>266</v>
      </c>
      <c r="H97" s="432" t="s">
        <v>143</v>
      </c>
      <c r="I97" s="432" t="s">
        <v>141</v>
      </c>
      <c r="J97" s="432" t="s">
        <v>267</v>
      </c>
      <c r="L97" s="432" t="s">
        <v>265</v>
      </c>
      <c r="M97" s="432" t="s">
        <v>247</v>
      </c>
      <c r="N97" s="432" t="s">
        <v>143</v>
      </c>
      <c r="O97" s="432" t="s">
        <v>258</v>
      </c>
    </row>
    <row r="98" spans="1:15" x14ac:dyDescent="0.2">
      <c r="A98" s="432" t="s">
        <v>347</v>
      </c>
      <c r="B98" s="432" t="s">
        <v>234</v>
      </c>
      <c r="C98" s="432" t="s">
        <v>242</v>
      </c>
      <c r="D98" s="432" t="s">
        <v>348</v>
      </c>
      <c r="E98" s="432" t="str">
        <f t="shared" si="1"/>
        <v>Ml.Vožice-Chotoviny</v>
      </c>
      <c r="F98" s="432"/>
      <c r="G98" s="432" t="s">
        <v>283</v>
      </c>
      <c r="H98" s="432" t="s">
        <v>143</v>
      </c>
      <c r="I98" s="432" t="s">
        <v>242</v>
      </c>
      <c r="J98" s="432" t="s">
        <v>284</v>
      </c>
      <c r="L98" s="432" t="s">
        <v>287</v>
      </c>
      <c r="M98" s="432" t="s">
        <v>144</v>
      </c>
      <c r="N98" s="432" t="s">
        <v>143</v>
      </c>
      <c r="O98" s="432" t="s">
        <v>286</v>
      </c>
    </row>
    <row r="99" spans="1:15" x14ac:dyDescent="0.2">
      <c r="A99" s="432" t="s">
        <v>349</v>
      </c>
      <c r="B99" s="432" t="s">
        <v>238</v>
      </c>
      <c r="C99" s="432" t="s">
        <v>143</v>
      </c>
      <c r="D99" s="432" t="s">
        <v>239</v>
      </c>
      <c r="E99" s="432" t="str">
        <f t="shared" si="1"/>
        <v>Jistebnice-Třebětice</v>
      </c>
      <c r="F99" s="432"/>
      <c r="G99" s="432" t="s">
        <v>301</v>
      </c>
      <c r="H99" s="432" t="s">
        <v>143</v>
      </c>
      <c r="I99" s="432" t="s">
        <v>235</v>
      </c>
      <c r="J99" s="432" t="s">
        <v>302</v>
      </c>
      <c r="L99" s="432" t="s">
        <v>308</v>
      </c>
      <c r="M99" s="432" t="s">
        <v>142</v>
      </c>
      <c r="N99" s="432" t="s">
        <v>143</v>
      </c>
      <c r="O99" s="432" t="s">
        <v>305</v>
      </c>
    </row>
    <row r="100" spans="1:15" x14ac:dyDescent="0.2">
      <c r="A100" s="432" t="s">
        <v>350</v>
      </c>
      <c r="B100" s="432" t="s">
        <v>241</v>
      </c>
      <c r="C100" s="432" t="s">
        <v>247</v>
      </c>
      <c r="D100" s="432" t="s">
        <v>344</v>
      </c>
      <c r="E100" s="432" t="str">
        <f t="shared" si="1"/>
        <v>Borotín-Met.Tábor</v>
      </c>
      <c r="F100" s="432"/>
      <c r="G100" s="432" t="s">
        <v>319</v>
      </c>
      <c r="H100" s="432" t="s">
        <v>143</v>
      </c>
      <c r="I100" s="432" t="s">
        <v>145</v>
      </c>
      <c r="J100" s="432" t="s">
        <v>320</v>
      </c>
      <c r="L100" s="432" t="s">
        <v>328</v>
      </c>
      <c r="M100" s="432" t="s">
        <v>161</v>
      </c>
      <c r="N100" s="432" t="s">
        <v>143</v>
      </c>
      <c r="O100" s="432" t="s">
        <v>326</v>
      </c>
    </row>
    <row r="101" spans="1:15" x14ac:dyDescent="0.2">
      <c r="A101" s="432" t="s">
        <v>351</v>
      </c>
      <c r="B101" s="432" t="s">
        <v>244</v>
      </c>
      <c r="C101" s="432" t="s">
        <v>246</v>
      </c>
      <c r="D101" s="432" t="s">
        <v>344</v>
      </c>
      <c r="E101" s="432" t="str">
        <f t="shared" si="1"/>
        <v>Malšice-Větrovy</v>
      </c>
      <c r="F101" s="432"/>
      <c r="G101" s="432" t="s">
        <v>337</v>
      </c>
      <c r="H101" s="432" t="s">
        <v>143</v>
      </c>
      <c r="I101" s="432" t="s">
        <v>234</v>
      </c>
      <c r="J101" s="432" t="s">
        <v>338</v>
      </c>
      <c r="L101" s="432" t="s">
        <v>349</v>
      </c>
      <c r="M101" s="432" t="s">
        <v>238</v>
      </c>
      <c r="N101" s="432" t="s">
        <v>143</v>
      </c>
      <c r="O101" s="432" t="s">
        <v>239</v>
      </c>
    </row>
    <row r="102" spans="1:15" x14ac:dyDescent="0.2">
      <c r="A102" s="432" t="s">
        <v>352</v>
      </c>
      <c r="B102" s="432" t="s">
        <v>141</v>
      </c>
      <c r="C102" s="432" t="s">
        <v>246</v>
      </c>
      <c r="D102" s="432" t="s">
        <v>353</v>
      </c>
      <c r="E102" s="432" t="str">
        <f t="shared" si="1"/>
        <v>Lomnice-Větrovy</v>
      </c>
      <c r="F102" s="432"/>
      <c r="G102" s="432" t="s">
        <v>355</v>
      </c>
      <c r="H102" s="432" t="s">
        <v>143</v>
      </c>
      <c r="I102" s="432" t="s">
        <v>241</v>
      </c>
      <c r="J102" s="432" t="s">
        <v>356</v>
      </c>
      <c r="L102" s="432" t="s">
        <v>250</v>
      </c>
      <c r="M102" s="432" t="s">
        <v>143</v>
      </c>
      <c r="N102" s="432" t="s">
        <v>246</v>
      </c>
      <c r="O102" s="432" t="s">
        <v>249</v>
      </c>
    </row>
    <row r="103" spans="1:15" x14ac:dyDescent="0.2">
      <c r="A103" s="432" t="s">
        <v>354</v>
      </c>
      <c r="B103" s="432" t="s">
        <v>247</v>
      </c>
      <c r="C103" s="432" t="s">
        <v>244</v>
      </c>
      <c r="D103" s="432" t="s">
        <v>353</v>
      </c>
      <c r="E103" s="432" t="str">
        <f t="shared" si="1"/>
        <v>Met.Tábor-Malšice</v>
      </c>
      <c r="F103" s="432"/>
      <c r="G103" s="432" t="s">
        <v>245</v>
      </c>
      <c r="H103" s="432" t="s">
        <v>246</v>
      </c>
      <c r="I103" s="432" t="s">
        <v>247</v>
      </c>
      <c r="J103" s="432" t="s">
        <v>231</v>
      </c>
      <c r="L103" s="432" t="s">
        <v>270</v>
      </c>
      <c r="M103" s="432" t="s">
        <v>144</v>
      </c>
      <c r="N103" s="432" t="s">
        <v>246</v>
      </c>
      <c r="O103" s="432" t="s">
        <v>269</v>
      </c>
    </row>
    <row r="104" spans="1:15" x14ac:dyDescent="0.2">
      <c r="A104" s="432" t="s">
        <v>355</v>
      </c>
      <c r="B104" s="432" t="s">
        <v>143</v>
      </c>
      <c r="C104" s="432" t="s">
        <v>241</v>
      </c>
      <c r="D104" s="432" t="s">
        <v>356</v>
      </c>
      <c r="E104" s="432" t="str">
        <f t="shared" si="1"/>
        <v>Třebětice-Borotín</v>
      </c>
      <c r="F104" s="432"/>
      <c r="G104" s="432" t="s">
        <v>264</v>
      </c>
      <c r="H104" s="432" t="s">
        <v>246</v>
      </c>
      <c r="I104" s="432" t="s">
        <v>242</v>
      </c>
      <c r="J104" s="432" t="s">
        <v>258</v>
      </c>
      <c r="L104" s="432" t="s">
        <v>290</v>
      </c>
      <c r="M104" s="432" t="s">
        <v>142</v>
      </c>
      <c r="N104" s="432" t="s">
        <v>246</v>
      </c>
      <c r="O104" s="432" t="s">
        <v>286</v>
      </c>
    </row>
    <row r="105" spans="1:15" x14ac:dyDescent="0.2">
      <c r="A105" s="432" t="s">
        <v>357</v>
      </c>
      <c r="B105" s="432" t="s">
        <v>242</v>
      </c>
      <c r="C105" s="432" t="s">
        <v>238</v>
      </c>
      <c r="D105" s="432" t="s">
        <v>353</v>
      </c>
      <c r="E105" s="432" t="str">
        <f t="shared" si="1"/>
        <v>Chotoviny-Jistebnice</v>
      </c>
      <c r="F105" s="432"/>
      <c r="G105" s="432" t="s">
        <v>281</v>
      </c>
      <c r="H105" s="432" t="s">
        <v>246</v>
      </c>
      <c r="I105" s="432" t="s">
        <v>235</v>
      </c>
      <c r="J105" s="432" t="s">
        <v>277</v>
      </c>
      <c r="L105" s="432" t="s">
        <v>310</v>
      </c>
      <c r="M105" s="432" t="s">
        <v>161</v>
      </c>
      <c r="N105" s="432" t="s">
        <v>246</v>
      </c>
      <c r="O105" s="432" t="s">
        <v>305</v>
      </c>
    </row>
    <row r="106" spans="1:15" x14ac:dyDescent="0.2">
      <c r="A106" s="432" t="s">
        <v>358</v>
      </c>
      <c r="B106" s="432" t="s">
        <v>144</v>
      </c>
      <c r="C106" s="432" t="s">
        <v>234</v>
      </c>
      <c r="D106" s="432" t="s">
        <v>353</v>
      </c>
      <c r="E106" s="432" t="str">
        <f t="shared" si="1"/>
        <v>N. Včelnice-Ml.Vožice</v>
      </c>
      <c r="F106" s="432"/>
      <c r="G106" s="432" t="s">
        <v>299</v>
      </c>
      <c r="H106" s="432" t="s">
        <v>246</v>
      </c>
      <c r="I106" s="432" t="s">
        <v>145</v>
      </c>
      <c r="J106" s="432" t="s">
        <v>296</v>
      </c>
      <c r="L106" s="432" t="s">
        <v>331</v>
      </c>
      <c r="M106" s="432" t="s">
        <v>238</v>
      </c>
      <c r="N106" s="432" t="s">
        <v>246</v>
      </c>
      <c r="O106" s="432" t="s">
        <v>239</v>
      </c>
    </row>
    <row r="107" spans="1:15" x14ac:dyDescent="0.2">
      <c r="A107" s="432" t="s">
        <v>359</v>
      </c>
      <c r="B107" s="432" t="s">
        <v>235</v>
      </c>
      <c r="C107" s="432" t="s">
        <v>161</v>
      </c>
      <c r="D107" s="432" t="s">
        <v>360</v>
      </c>
      <c r="E107" s="432" t="str">
        <f t="shared" si="1"/>
        <v>Řepeč/Opařany-D.Bukovsko</v>
      </c>
      <c r="F107" s="432"/>
      <c r="G107" s="432" t="s">
        <v>317</v>
      </c>
      <c r="H107" s="432" t="s">
        <v>246</v>
      </c>
      <c r="I107" s="432" t="s">
        <v>234</v>
      </c>
      <c r="J107" s="432" t="s">
        <v>315</v>
      </c>
      <c r="L107" s="432" t="s">
        <v>351</v>
      </c>
      <c r="M107" s="432" t="s">
        <v>244</v>
      </c>
      <c r="N107" s="432" t="s">
        <v>246</v>
      </c>
      <c r="O107" s="432" t="s">
        <v>344</v>
      </c>
    </row>
    <row r="108" spans="1:15" x14ac:dyDescent="0.2">
      <c r="A108" s="432" t="s">
        <v>361</v>
      </c>
      <c r="B108" s="432" t="s">
        <v>142</v>
      </c>
      <c r="C108" s="432" t="s">
        <v>145</v>
      </c>
      <c r="D108" s="432" t="s">
        <v>353</v>
      </c>
      <c r="E108" s="432" t="str">
        <f t="shared" si="1"/>
        <v>Slavonice-K.Řečice</v>
      </c>
      <c r="F108" s="432"/>
      <c r="G108" s="432" t="s">
        <v>335</v>
      </c>
      <c r="H108" s="432" t="s">
        <v>246</v>
      </c>
      <c r="I108" s="432" t="s">
        <v>241</v>
      </c>
      <c r="J108" s="432" t="s">
        <v>334</v>
      </c>
      <c r="L108" s="432" t="s">
        <v>352</v>
      </c>
      <c r="M108" s="432" t="s">
        <v>141</v>
      </c>
      <c r="N108" s="432" t="s">
        <v>246</v>
      </c>
      <c r="O108" s="432" t="s">
        <v>353</v>
      </c>
    </row>
    <row r="111" spans="1:15" x14ac:dyDescent="0.2">
      <c r="B111" s="431" t="s">
        <v>140</v>
      </c>
    </row>
    <row r="112" spans="1:15" x14ac:dyDescent="0.2">
      <c r="A112" s="432" t="s">
        <v>243</v>
      </c>
      <c r="B112" s="432" t="s">
        <v>244</v>
      </c>
      <c r="C112" s="432" t="s">
        <v>143</v>
      </c>
      <c r="D112" s="431" t="s">
        <v>369</v>
      </c>
      <c r="E112" s="431">
        <v>1</v>
      </c>
      <c r="F112" s="431" t="s">
        <v>362</v>
      </c>
      <c r="G112" s="432" t="s">
        <v>249</v>
      </c>
    </row>
    <row r="113" spans="1:7" x14ac:dyDescent="0.2">
      <c r="A113" s="432" t="s">
        <v>250</v>
      </c>
      <c r="B113" s="432" t="s">
        <v>143</v>
      </c>
      <c r="C113" s="432" t="s">
        <v>246</v>
      </c>
      <c r="D113" s="431" t="s">
        <v>362</v>
      </c>
      <c r="E113" s="431">
        <v>2</v>
      </c>
      <c r="F113" s="431" t="s">
        <v>363</v>
      </c>
      <c r="G113" s="432" t="s">
        <v>267</v>
      </c>
    </row>
    <row r="114" spans="1:7" x14ac:dyDescent="0.2">
      <c r="A114" s="432" t="s">
        <v>265</v>
      </c>
      <c r="B114" s="432" t="s">
        <v>247</v>
      </c>
      <c r="C114" s="432" t="s">
        <v>143</v>
      </c>
      <c r="D114" s="431" t="s">
        <v>370</v>
      </c>
      <c r="E114" s="431">
        <v>3</v>
      </c>
      <c r="F114" s="431" t="s">
        <v>364</v>
      </c>
      <c r="G114" s="432" t="s">
        <v>284</v>
      </c>
    </row>
    <row r="115" spans="1:7" x14ac:dyDescent="0.2">
      <c r="A115" s="432" t="s">
        <v>266</v>
      </c>
      <c r="B115" s="432" t="s">
        <v>143</v>
      </c>
      <c r="C115" s="432" t="s">
        <v>141</v>
      </c>
      <c r="D115" s="431" t="s">
        <v>363</v>
      </c>
      <c r="E115" s="431">
        <v>4</v>
      </c>
      <c r="F115" s="431" t="s">
        <v>365</v>
      </c>
      <c r="G115" s="432" t="s">
        <v>302</v>
      </c>
    </row>
    <row r="116" spans="1:7" x14ac:dyDescent="0.2">
      <c r="A116" s="432" t="s">
        <v>283</v>
      </c>
      <c r="B116" s="432" t="s">
        <v>143</v>
      </c>
      <c r="C116" s="432" t="s">
        <v>242</v>
      </c>
      <c r="D116" s="431" t="s">
        <v>364</v>
      </c>
      <c r="E116" s="431">
        <v>5</v>
      </c>
      <c r="F116" s="431" t="s">
        <v>366</v>
      </c>
      <c r="G116" s="432" t="s">
        <v>320</v>
      </c>
    </row>
    <row r="117" spans="1:7" x14ac:dyDescent="0.2">
      <c r="A117" s="432" t="s">
        <v>287</v>
      </c>
      <c r="B117" s="432" t="s">
        <v>144</v>
      </c>
      <c r="C117" s="432" t="s">
        <v>143</v>
      </c>
      <c r="D117" s="431" t="s">
        <v>371</v>
      </c>
      <c r="E117" s="431">
        <v>7</v>
      </c>
      <c r="F117" s="431" t="s">
        <v>367</v>
      </c>
      <c r="G117" s="432" t="s">
        <v>338</v>
      </c>
    </row>
    <row r="118" spans="1:7" x14ac:dyDescent="0.2">
      <c r="A118" s="432" t="s">
        <v>301</v>
      </c>
      <c r="B118" s="432" t="s">
        <v>143</v>
      </c>
      <c r="C118" s="432" t="s">
        <v>235</v>
      </c>
      <c r="D118" s="431" t="s">
        <v>365</v>
      </c>
      <c r="E118" s="431">
        <v>8</v>
      </c>
      <c r="F118" s="431" t="s">
        <v>368</v>
      </c>
      <c r="G118" s="432" t="s">
        <v>356</v>
      </c>
    </row>
    <row r="119" spans="1:7" x14ac:dyDescent="0.2">
      <c r="A119" s="432" t="s">
        <v>308</v>
      </c>
      <c r="B119" s="432" t="s">
        <v>142</v>
      </c>
      <c r="C119" s="432" t="s">
        <v>143</v>
      </c>
      <c r="D119" s="431" t="s">
        <v>372</v>
      </c>
      <c r="E119" s="431">
        <v>9</v>
      </c>
      <c r="F119" s="431" t="s">
        <v>369</v>
      </c>
      <c r="G119" s="432" t="s">
        <v>231</v>
      </c>
    </row>
    <row r="120" spans="1:7" x14ac:dyDescent="0.2">
      <c r="A120" s="432" t="s">
        <v>319</v>
      </c>
      <c r="B120" s="432" t="s">
        <v>143</v>
      </c>
      <c r="C120" s="432" t="s">
        <v>145</v>
      </c>
      <c r="D120" s="431" t="s">
        <v>366</v>
      </c>
      <c r="E120" s="431">
        <v>10</v>
      </c>
      <c r="F120" s="431" t="s">
        <v>370</v>
      </c>
      <c r="G120" s="432" t="s">
        <v>258</v>
      </c>
    </row>
    <row r="121" spans="1:7" x14ac:dyDescent="0.2">
      <c r="A121" s="432" t="s">
        <v>328</v>
      </c>
      <c r="B121" s="432" t="s">
        <v>161</v>
      </c>
      <c r="C121" s="432" t="s">
        <v>143</v>
      </c>
      <c r="D121" s="431" t="s">
        <v>373</v>
      </c>
      <c r="E121" s="431">
        <v>11</v>
      </c>
      <c r="F121" s="431" t="s">
        <v>371</v>
      </c>
      <c r="G121" s="432" t="s">
        <v>286</v>
      </c>
    </row>
    <row r="122" spans="1:7" x14ac:dyDescent="0.2">
      <c r="A122" s="432" t="s">
        <v>337</v>
      </c>
      <c r="B122" s="432" t="s">
        <v>143</v>
      </c>
      <c r="C122" s="432" t="s">
        <v>234</v>
      </c>
      <c r="D122" s="431" t="s">
        <v>367</v>
      </c>
      <c r="E122" s="431">
        <v>12</v>
      </c>
      <c r="F122" s="431" t="s">
        <v>372</v>
      </c>
      <c r="G122" s="432" t="s">
        <v>305</v>
      </c>
    </row>
    <row r="123" spans="1:7" x14ac:dyDescent="0.2">
      <c r="A123" s="432" t="s">
        <v>349</v>
      </c>
      <c r="B123" s="432" t="s">
        <v>238</v>
      </c>
      <c r="C123" s="432" t="s">
        <v>143</v>
      </c>
      <c r="D123" s="431" t="s">
        <v>374</v>
      </c>
      <c r="E123" s="431">
        <v>13</v>
      </c>
      <c r="F123" s="431" t="s">
        <v>373</v>
      </c>
      <c r="G123" s="432" t="s">
        <v>326</v>
      </c>
    </row>
    <row r="124" spans="1:7" x14ac:dyDescent="0.2">
      <c r="A124" s="432" t="s">
        <v>355</v>
      </c>
      <c r="B124" s="432" t="s">
        <v>143</v>
      </c>
      <c r="C124" s="432" t="s">
        <v>241</v>
      </c>
      <c r="D124" s="431" t="s">
        <v>368</v>
      </c>
      <c r="E124" s="431">
        <v>14</v>
      </c>
      <c r="F124" s="431" t="s">
        <v>374</v>
      </c>
      <c r="G124" s="432" t="s">
        <v>348</v>
      </c>
    </row>
    <row r="127" spans="1:7" x14ac:dyDescent="0.2">
      <c r="A127" s="431" t="str">
        <f>F112</f>
        <v>25.08.</v>
      </c>
      <c r="B127" s="431" t="str">
        <f>CONCATENATE(B112,"-",C112)</f>
        <v>Malšice-Třebětice</v>
      </c>
    </row>
    <row r="128" spans="1:7" x14ac:dyDescent="0.2">
      <c r="A128" s="431" t="str">
        <f t="shared" ref="A128:A139" si="2">F113</f>
        <v>09.09.</v>
      </c>
      <c r="B128" s="431" t="str">
        <f t="shared" ref="B128:B139" si="3">CONCATENATE(B113,"-",C113)</f>
        <v>Třebětice-Větrovy</v>
      </c>
    </row>
    <row r="129" spans="1:2" x14ac:dyDescent="0.2">
      <c r="A129" s="431" t="str">
        <f t="shared" si="2"/>
        <v>16.09.</v>
      </c>
      <c r="B129" s="431" t="str">
        <f t="shared" si="3"/>
        <v>Met.Tábor-Třebětice</v>
      </c>
    </row>
    <row r="130" spans="1:2" x14ac:dyDescent="0.2">
      <c r="A130" s="431" t="str">
        <f t="shared" si="2"/>
        <v>30.09.</v>
      </c>
      <c r="B130" s="431" t="str">
        <f t="shared" si="3"/>
        <v>Třebětice-Lomnice</v>
      </c>
    </row>
    <row r="131" spans="1:2" x14ac:dyDescent="0.2">
      <c r="A131" s="431" t="str">
        <f t="shared" si="2"/>
        <v>14.10.</v>
      </c>
      <c r="B131" s="431" t="str">
        <f t="shared" si="3"/>
        <v>Třebětice-Chotoviny</v>
      </c>
    </row>
    <row r="132" spans="1:2" x14ac:dyDescent="0.2">
      <c r="A132" s="431" t="str">
        <f t="shared" si="2"/>
        <v>28.10.</v>
      </c>
      <c r="B132" s="431" t="str">
        <f t="shared" si="3"/>
        <v>N. Včelnice-Třebětice</v>
      </c>
    </row>
    <row r="133" spans="1:2" x14ac:dyDescent="0.2">
      <c r="A133" s="431" t="str">
        <f t="shared" si="2"/>
        <v>11.11.</v>
      </c>
      <c r="B133" s="431" t="str">
        <f t="shared" si="3"/>
        <v>Třebětice-Řepeč/Opařany</v>
      </c>
    </row>
    <row r="134" spans="1:2" x14ac:dyDescent="0.2">
      <c r="A134" s="431" t="str">
        <f t="shared" si="2"/>
        <v>18.08.</v>
      </c>
      <c r="B134" s="431" t="str">
        <f t="shared" si="3"/>
        <v>Slavonice-Třebětice</v>
      </c>
    </row>
    <row r="135" spans="1:2" x14ac:dyDescent="0.2">
      <c r="A135" s="431" t="str">
        <f t="shared" si="2"/>
        <v>01.09.</v>
      </c>
      <c r="B135" s="431" t="str">
        <f t="shared" si="3"/>
        <v>Třebětice-K.Řečice</v>
      </c>
    </row>
    <row r="136" spans="1:2" x14ac:dyDescent="0.2">
      <c r="A136" s="431" t="str">
        <f t="shared" si="2"/>
        <v>22.09.</v>
      </c>
      <c r="B136" s="431" t="str">
        <f t="shared" si="3"/>
        <v>D.Bukovsko-Třebětice</v>
      </c>
    </row>
    <row r="137" spans="1:2" x14ac:dyDescent="0.2">
      <c r="A137" s="431" t="str">
        <f t="shared" si="2"/>
        <v>06.10.</v>
      </c>
      <c r="B137" s="431" t="str">
        <f t="shared" si="3"/>
        <v>Třebětice-Ml.Vožice</v>
      </c>
    </row>
    <row r="138" spans="1:2" x14ac:dyDescent="0.2">
      <c r="A138" s="431" t="str">
        <f t="shared" si="2"/>
        <v>20.10.</v>
      </c>
      <c r="B138" s="431" t="str">
        <f t="shared" si="3"/>
        <v>Jistebnice-Třebětice</v>
      </c>
    </row>
    <row r="139" spans="1:2" x14ac:dyDescent="0.2">
      <c r="A139" s="431" t="str">
        <f t="shared" si="2"/>
        <v>04.11.</v>
      </c>
      <c r="B139" s="431" t="str">
        <f t="shared" si="3"/>
        <v>Třebětice-Borotín</v>
      </c>
    </row>
    <row r="141" spans="1:2" x14ac:dyDescent="0.2">
      <c r="B141" s="431" t="str">
        <f>CONCATENATE(C112,"-",B112)</f>
        <v>Třebětice-Malšice</v>
      </c>
    </row>
    <row r="142" spans="1:2" x14ac:dyDescent="0.2">
      <c r="B142" s="431" t="str">
        <f t="shared" ref="B142:B153" si="4">CONCATENATE(C113,"-",B113)</f>
        <v>Větrovy-Třebětice</v>
      </c>
    </row>
    <row r="143" spans="1:2" x14ac:dyDescent="0.2">
      <c r="B143" s="431" t="str">
        <f t="shared" si="4"/>
        <v>Třebětice-Met.Tábor</v>
      </c>
    </row>
    <row r="144" spans="1:2" x14ac:dyDescent="0.2">
      <c r="B144" s="431" t="str">
        <f t="shared" si="4"/>
        <v>Lomnice-Třebětice</v>
      </c>
    </row>
    <row r="145" spans="2:2" x14ac:dyDescent="0.2">
      <c r="B145" s="431" t="str">
        <f t="shared" si="4"/>
        <v>Chotoviny-Třebětice</v>
      </c>
    </row>
    <row r="146" spans="2:2" x14ac:dyDescent="0.2">
      <c r="B146" s="431" t="str">
        <f t="shared" si="4"/>
        <v>Třebětice-N. Včelnice</v>
      </c>
    </row>
    <row r="147" spans="2:2" x14ac:dyDescent="0.2">
      <c r="B147" s="431" t="str">
        <f t="shared" si="4"/>
        <v>Řepeč/Opařany-Třebětice</v>
      </c>
    </row>
    <row r="148" spans="2:2" x14ac:dyDescent="0.2">
      <c r="B148" s="431" t="str">
        <f t="shared" si="4"/>
        <v>Třebětice-Slavonice</v>
      </c>
    </row>
    <row r="149" spans="2:2" x14ac:dyDescent="0.2">
      <c r="B149" s="431" t="str">
        <f t="shared" si="4"/>
        <v>K.Řečice-Třebětice</v>
      </c>
    </row>
    <row r="150" spans="2:2" x14ac:dyDescent="0.2">
      <c r="B150" s="431" t="str">
        <f t="shared" si="4"/>
        <v>Třebětice-D.Bukovsko</v>
      </c>
    </row>
    <row r="151" spans="2:2" x14ac:dyDescent="0.2">
      <c r="B151" s="431" t="str">
        <f t="shared" si="4"/>
        <v>Ml.Vožice-Třebětice</v>
      </c>
    </row>
    <row r="152" spans="2:2" x14ac:dyDescent="0.2">
      <c r="B152" s="431" t="str">
        <f t="shared" si="4"/>
        <v>Třebětice-Jistebnice</v>
      </c>
    </row>
    <row r="153" spans="2:2" x14ac:dyDescent="0.2">
      <c r="B153" s="431" t="str">
        <f t="shared" si="4"/>
        <v>Borotín-Třebětice</v>
      </c>
    </row>
  </sheetData>
  <phoneticPr fontId="14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3" workbookViewId="0">
      <selection activeCell="P20" sqref="P20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Q36" sqref="Q36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R22" sqref="R22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D37" sqref="D37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6" workbookViewId="0">
      <selection activeCell="R11" sqref="R11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68"/>
  <sheetViews>
    <sheetView topLeftCell="A91" workbookViewId="0">
      <selection activeCell="I109" sqref="I109:I121"/>
    </sheetView>
  </sheetViews>
  <sheetFormatPr defaultRowHeight="11.25" x14ac:dyDescent="0.2"/>
  <cols>
    <col min="1" max="1" width="18.28515625" style="30" bestFit="1" customWidth="1"/>
    <col min="2" max="2" width="19.5703125" style="30" bestFit="1" customWidth="1"/>
    <col min="3" max="4" width="9.140625" style="30" bestFit="1" customWidth="1"/>
    <col min="5" max="5" width="9.5703125" style="30" bestFit="1" customWidth="1"/>
    <col min="6" max="6" width="3.7109375" style="30" bestFit="1" customWidth="1"/>
    <col min="7" max="7" width="16.28515625" style="30" bestFit="1" customWidth="1"/>
    <col min="8" max="8" width="44.85546875" style="30" bestFit="1" customWidth="1"/>
    <col min="9" max="9" width="45.42578125" style="30" bestFit="1" customWidth="1"/>
    <col min="10" max="10" width="4.85546875" style="30" customWidth="1"/>
    <col min="11" max="11" width="5.28515625" style="30" bestFit="1" customWidth="1"/>
    <col min="12" max="12" width="20.5703125" style="30" customWidth="1"/>
    <col min="13" max="13" width="9.140625" style="30"/>
    <col min="14" max="14" width="19.85546875" style="30" customWidth="1"/>
    <col min="15" max="15" width="16.140625" style="30" customWidth="1"/>
    <col min="16" max="18" width="9.140625" style="30"/>
    <col min="19" max="19" width="20.28515625" style="30" customWidth="1"/>
    <col min="20" max="23" width="9.140625" style="30"/>
    <col min="24" max="24" width="25.140625" style="30" customWidth="1"/>
    <col min="25" max="16384" width="9.140625" style="30"/>
  </cols>
  <sheetData>
    <row r="1" spans="1:11" x14ac:dyDescent="0.2">
      <c r="A1" s="30" t="s">
        <v>729</v>
      </c>
      <c r="B1" s="30" t="s">
        <v>209</v>
      </c>
      <c r="H1" s="30" t="s">
        <v>873</v>
      </c>
    </row>
    <row r="2" spans="1:11" x14ac:dyDescent="0.2">
      <c r="A2" s="30" t="s">
        <v>730</v>
      </c>
      <c r="H2" s="30" t="s">
        <v>874</v>
      </c>
    </row>
    <row r="3" spans="1:11" x14ac:dyDescent="0.2">
      <c r="A3" s="30" t="s">
        <v>731</v>
      </c>
      <c r="B3" s="30" t="s">
        <v>761</v>
      </c>
      <c r="H3" s="30" t="s">
        <v>875</v>
      </c>
    </row>
    <row r="4" spans="1:11" x14ac:dyDescent="0.2">
      <c r="A4" s="30" t="s">
        <v>732</v>
      </c>
      <c r="B4" s="30" t="s">
        <v>224</v>
      </c>
      <c r="C4" s="30" t="s">
        <v>225</v>
      </c>
      <c r="D4" s="30" t="s">
        <v>226</v>
      </c>
      <c r="E4" s="30" t="s">
        <v>227</v>
      </c>
      <c r="F4" s="30" t="s">
        <v>228</v>
      </c>
      <c r="G4" s="30" t="s">
        <v>229</v>
      </c>
      <c r="H4" s="30" t="s">
        <v>876</v>
      </c>
    </row>
    <row r="5" spans="1:11" x14ac:dyDescent="0.2">
      <c r="A5" s="30" t="s">
        <v>733</v>
      </c>
      <c r="H5" s="30" t="s">
        <v>877</v>
      </c>
    </row>
    <row r="6" spans="1:11" x14ac:dyDescent="0.2">
      <c r="A6" s="30" t="s">
        <v>734</v>
      </c>
      <c r="B6" s="30" t="s">
        <v>230</v>
      </c>
      <c r="C6" s="30" t="s">
        <v>141</v>
      </c>
      <c r="D6" s="30" t="s">
        <v>675</v>
      </c>
      <c r="E6" s="30" t="s">
        <v>762</v>
      </c>
      <c r="F6" s="30" t="s">
        <v>388</v>
      </c>
      <c r="G6" s="30" t="s">
        <v>763</v>
      </c>
    </row>
    <row r="7" spans="1:11" x14ac:dyDescent="0.2">
      <c r="A7" s="30" t="s">
        <v>735</v>
      </c>
      <c r="H7" s="30" t="s">
        <v>878</v>
      </c>
    </row>
    <row r="8" spans="1:11" x14ac:dyDescent="0.2">
      <c r="A8" s="30" t="s">
        <v>736</v>
      </c>
      <c r="B8" s="30" t="s">
        <v>232</v>
      </c>
      <c r="C8" s="30" t="s">
        <v>161</v>
      </c>
      <c r="D8" s="30" t="s">
        <v>446</v>
      </c>
      <c r="E8" s="30" t="s">
        <v>764</v>
      </c>
      <c r="F8" s="30" t="s">
        <v>388</v>
      </c>
    </row>
    <row r="9" spans="1:11" x14ac:dyDescent="0.2">
      <c r="A9" s="30" t="s">
        <v>737</v>
      </c>
      <c r="H9" s="30" t="s">
        <v>879</v>
      </c>
    </row>
    <row r="10" spans="1:11" x14ac:dyDescent="0.2">
      <c r="A10" s="30" t="s">
        <v>738</v>
      </c>
      <c r="B10" s="30" t="s">
        <v>233</v>
      </c>
      <c r="C10" s="30" t="s">
        <v>145</v>
      </c>
      <c r="D10" s="30" t="s">
        <v>142</v>
      </c>
      <c r="E10" s="30" t="s">
        <v>762</v>
      </c>
      <c r="F10" s="30" t="s">
        <v>388</v>
      </c>
      <c r="H10" s="30" t="s">
        <v>880</v>
      </c>
    </row>
    <row r="11" spans="1:11" x14ac:dyDescent="0.2">
      <c r="A11" s="30" t="s">
        <v>739</v>
      </c>
      <c r="H11" s="30" t="s">
        <v>881</v>
      </c>
    </row>
    <row r="12" spans="1:11" x14ac:dyDescent="0.2">
      <c r="A12" s="30" t="s">
        <v>740</v>
      </c>
      <c r="B12" s="30" t="s">
        <v>237</v>
      </c>
      <c r="C12" s="30" t="s">
        <v>674</v>
      </c>
      <c r="D12" s="30" t="s">
        <v>143</v>
      </c>
      <c r="E12" s="30" t="s">
        <v>764</v>
      </c>
      <c r="F12" s="30" t="s">
        <v>388</v>
      </c>
      <c r="H12" s="30" t="s">
        <v>882</v>
      </c>
    </row>
    <row r="13" spans="1:11" x14ac:dyDescent="0.2">
      <c r="A13" s="30" t="s">
        <v>741</v>
      </c>
      <c r="H13" s="30" t="s">
        <v>883</v>
      </c>
    </row>
    <row r="14" spans="1:11" x14ac:dyDescent="0.2">
      <c r="A14" s="30" t="s">
        <v>742</v>
      </c>
      <c r="B14" s="30" t="s">
        <v>240</v>
      </c>
      <c r="C14" s="30" t="s">
        <v>443</v>
      </c>
      <c r="D14" s="30" t="s">
        <v>439</v>
      </c>
      <c r="E14" s="30" t="s">
        <v>762</v>
      </c>
      <c r="F14" s="30" t="s">
        <v>388</v>
      </c>
      <c r="G14" s="30" t="s">
        <v>765</v>
      </c>
      <c r="H14" s="30" t="s">
        <v>884</v>
      </c>
    </row>
    <row r="15" spans="1:11" x14ac:dyDescent="0.2">
      <c r="A15" s="30" t="s">
        <v>743</v>
      </c>
      <c r="H15" s="30" t="s">
        <v>885</v>
      </c>
    </row>
    <row r="16" spans="1:11" x14ac:dyDescent="0.2">
      <c r="A16" s="30" t="s">
        <v>744</v>
      </c>
      <c r="B16" s="30" t="s">
        <v>243</v>
      </c>
      <c r="C16" s="30" t="s">
        <v>442</v>
      </c>
      <c r="D16" s="30" t="s">
        <v>447</v>
      </c>
      <c r="E16" s="30" t="s">
        <v>762</v>
      </c>
      <c r="F16" s="30" t="s">
        <v>388</v>
      </c>
      <c r="K16" s="30" t="str">
        <f>LEFT(D16,6)</f>
        <v>Suchdo</v>
      </c>
    </row>
    <row r="17" spans="1:26" x14ac:dyDescent="0.2">
      <c r="A17" s="30" t="s">
        <v>745</v>
      </c>
      <c r="K17" s="30" t="str">
        <f t="shared" ref="K17:K80" si="0">LEFT(D17,6)</f>
        <v/>
      </c>
    </row>
    <row r="18" spans="1:26" x14ac:dyDescent="0.2">
      <c r="A18" s="30" t="s">
        <v>746</v>
      </c>
      <c r="B18" s="30" t="s">
        <v>245</v>
      </c>
      <c r="C18" s="30" t="s">
        <v>440</v>
      </c>
      <c r="D18" s="30" t="s">
        <v>477</v>
      </c>
      <c r="E18" s="30" t="s">
        <v>459</v>
      </c>
      <c r="F18" s="30" t="s">
        <v>390</v>
      </c>
      <c r="H18" s="30" t="s">
        <v>886</v>
      </c>
      <c r="K18" s="30" t="str">
        <f t="shared" si="0"/>
        <v>Soběsl</v>
      </c>
    </row>
    <row r="19" spans="1:26" x14ac:dyDescent="0.2">
      <c r="A19" s="30" t="s">
        <v>747</v>
      </c>
      <c r="K19" s="30" t="str">
        <f t="shared" si="0"/>
        <v/>
      </c>
    </row>
    <row r="20" spans="1:26" x14ac:dyDescent="0.2">
      <c r="A20" s="30" t="s">
        <v>748</v>
      </c>
      <c r="H20" s="30" t="s">
        <v>887</v>
      </c>
      <c r="K20" s="30" t="str">
        <f t="shared" si="0"/>
        <v/>
      </c>
    </row>
    <row r="21" spans="1:26" x14ac:dyDescent="0.2">
      <c r="A21" s="30" t="s">
        <v>749</v>
      </c>
      <c r="B21" s="30" t="s">
        <v>766</v>
      </c>
      <c r="H21" s="30" t="s">
        <v>888</v>
      </c>
      <c r="K21" s="30" t="str">
        <f t="shared" si="0"/>
        <v/>
      </c>
      <c r="W21" s="30">
        <f>R21</f>
        <v>0</v>
      </c>
      <c r="X21" s="30">
        <f>S21</f>
        <v>0</v>
      </c>
      <c r="Z21" s="30">
        <f>U21</f>
        <v>0</v>
      </c>
    </row>
    <row r="22" spans="1:26" x14ac:dyDescent="0.2">
      <c r="A22" s="30" t="s">
        <v>750</v>
      </c>
      <c r="B22" s="30" t="s">
        <v>224</v>
      </c>
      <c r="C22" s="30" t="s">
        <v>225</v>
      </c>
      <c r="D22" s="30" t="s">
        <v>226</v>
      </c>
      <c r="E22" s="30" t="s">
        <v>227</v>
      </c>
      <c r="F22" s="30" t="s">
        <v>228</v>
      </c>
      <c r="G22" s="30" t="s">
        <v>229</v>
      </c>
      <c r="H22" s="30" t="s">
        <v>889</v>
      </c>
      <c r="K22" s="30" t="str">
        <f t="shared" si="0"/>
        <v>Hosté</v>
      </c>
    </row>
    <row r="23" spans="1:26" x14ac:dyDescent="0.2">
      <c r="A23" s="30" t="s">
        <v>751</v>
      </c>
      <c r="K23" s="30" t="str">
        <f t="shared" si="0"/>
        <v/>
      </c>
    </row>
    <row r="24" spans="1:26" x14ac:dyDescent="0.2">
      <c r="A24" s="30" t="s">
        <v>752</v>
      </c>
      <c r="B24" s="30" t="s">
        <v>248</v>
      </c>
      <c r="C24" s="30" t="s">
        <v>477</v>
      </c>
      <c r="D24" s="30" t="s">
        <v>141</v>
      </c>
      <c r="E24" s="30" t="s">
        <v>441</v>
      </c>
      <c r="F24" s="30" t="s">
        <v>390</v>
      </c>
      <c r="G24" s="30" t="s">
        <v>438</v>
      </c>
      <c r="K24" s="30" t="str">
        <f t="shared" si="0"/>
        <v>Lomnic</v>
      </c>
    </row>
    <row r="25" spans="1:26" x14ac:dyDescent="0.2">
      <c r="A25" s="30" t="s">
        <v>753</v>
      </c>
      <c r="H25" s="30" t="s">
        <v>890</v>
      </c>
      <c r="K25" s="30" t="str">
        <f t="shared" si="0"/>
        <v/>
      </c>
    </row>
    <row r="26" spans="1:26" x14ac:dyDescent="0.2">
      <c r="A26" s="30" t="s">
        <v>754</v>
      </c>
      <c r="B26" s="30" t="s">
        <v>250</v>
      </c>
      <c r="C26" s="30" t="s">
        <v>447</v>
      </c>
      <c r="D26" s="30" t="s">
        <v>440</v>
      </c>
      <c r="E26" s="30" t="s">
        <v>441</v>
      </c>
      <c r="F26" s="30" t="s">
        <v>390</v>
      </c>
      <c r="H26" s="30" t="s">
        <v>891</v>
      </c>
      <c r="K26" s="30" t="str">
        <f t="shared" si="0"/>
        <v>Č.Vele</v>
      </c>
    </row>
    <row r="27" spans="1:26" x14ac:dyDescent="0.2">
      <c r="A27" s="30" t="s">
        <v>755</v>
      </c>
      <c r="H27" s="30" t="s">
        <v>892</v>
      </c>
      <c r="K27" s="30" t="str">
        <f t="shared" si="0"/>
        <v/>
      </c>
    </row>
    <row r="28" spans="1:26" x14ac:dyDescent="0.2">
      <c r="A28" s="30" t="s">
        <v>756</v>
      </c>
      <c r="B28" s="30" t="s">
        <v>251</v>
      </c>
      <c r="C28" s="30" t="s">
        <v>439</v>
      </c>
      <c r="D28" s="30" t="s">
        <v>442</v>
      </c>
      <c r="E28" s="30" t="s">
        <v>767</v>
      </c>
      <c r="F28" s="30" t="s">
        <v>388</v>
      </c>
      <c r="H28" s="30" t="s">
        <v>893</v>
      </c>
      <c r="K28" s="30" t="str">
        <f t="shared" si="0"/>
        <v>N.Včel</v>
      </c>
    </row>
    <row r="29" spans="1:26" x14ac:dyDescent="0.2">
      <c r="A29" s="30" t="s">
        <v>757</v>
      </c>
      <c r="H29" s="30" t="s">
        <v>894</v>
      </c>
      <c r="K29" s="30" t="str">
        <f t="shared" si="0"/>
        <v/>
      </c>
    </row>
    <row r="30" spans="1:26" x14ac:dyDescent="0.2">
      <c r="A30" s="30" t="s">
        <v>758</v>
      </c>
      <c r="B30" s="30" t="s">
        <v>252</v>
      </c>
      <c r="C30" s="30" t="s">
        <v>143</v>
      </c>
      <c r="D30" s="30" t="s">
        <v>443</v>
      </c>
      <c r="E30" s="30" t="s">
        <v>767</v>
      </c>
      <c r="F30" s="30" t="s">
        <v>388</v>
      </c>
      <c r="H30" s="30" t="s">
        <v>895</v>
      </c>
      <c r="K30" s="30" t="str">
        <f t="shared" si="0"/>
        <v>N.Byst</v>
      </c>
    </row>
    <row r="31" spans="1:26" x14ac:dyDescent="0.2">
      <c r="A31" s="30" t="s">
        <v>759</v>
      </c>
      <c r="H31" s="30" t="s">
        <v>896</v>
      </c>
      <c r="K31" s="30" t="str">
        <f t="shared" si="0"/>
        <v/>
      </c>
    </row>
    <row r="32" spans="1:26" x14ac:dyDescent="0.2">
      <c r="B32" s="30" t="s">
        <v>253</v>
      </c>
      <c r="C32" s="30" t="s">
        <v>142</v>
      </c>
      <c r="D32" s="30" t="s">
        <v>674</v>
      </c>
      <c r="E32" s="30" t="s">
        <v>767</v>
      </c>
      <c r="F32" s="30" t="s">
        <v>388</v>
      </c>
      <c r="H32" s="30" t="s">
        <v>897</v>
      </c>
      <c r="K32" s="30" t="str">
        <f t="shared" si="0"/>
        <v>Chlum</v>
      </c>
    </row>
    <row r="33" spans="1:26" x14ac:dyDescent="0.2">
      <c r="H33" s="30" t="s">
        <v>898</v>
      </c>
      <c r="K33" s="30" t="str">
        <f t="shared" si="0"/>
        <v/>
      </c>
    </row>
    <row r="34" spans="1:26" x14ac:dyDescent="0.2">
      <c r="A34" s="30" t="s">
        <v>760</v>
      </c>
      <c r="B34" s="30" t="s">
        <v>255</v>
      </c>
      <c r="C34" s="30" t="s">
        <v>446</v>
      </c>
      <c r="D34" s="30" t="s">
        <v>145</v>
      </c>
      <c r="E34" s="30" t="s">
        <v>441</v>
      </c>
      <c r="F34" s="30" t="s">
        <v>390</v>
      </c>
      <c r="H34" s="30" t="s">
        <v>899</v>
      </c>
      <c r="K34" s="30" t="str">
        <f t="shared" si="0"/>
        <v>K.Řeči</v>
      </c>
      <c r="W34" s="30">
        <f>R34</f>
        <v>0</v>
      </c>
      <c r="X34" s="30">
        <f>S34</f>
        <v>0</v>
      </c>
      <c r="Z34" s="30">
        <f>U34</f>
        <v>0</v>
      </c>
    </row>
    <row r="35" spans="1:26" x14ac:dyDescent="0.2">
      <c r="H35" s="30" t="s">
        <v>900</v>
      </c>
      <c r="K35" s="30" t="str">
        <f t="shared" si="0"/>
        <v/>
      </c>
    </row>
    <row r="36" spans="1:26" x14ac:dyDescent="0.2">
      <c r="B36" s="30" t="s">
        <v>256</v>
      </c>
      <c r="C36" s="30" t="s">
        <v>161</v>
      </c>
      <c r="D36" s="30" t="s">
        <v>675</v>
      </c>
      <c r="E36" s="30" t="s">
        <v>768</v>
      </c>
      <c r="F36" s="30" t="s">
        <v>388</v>
      </c>
      <c r="G36" s="30" t="s">
        <v>769</v>
      </c>
      <c r="K36" s="30" t="str">
        <f t="shared" si="0"/>
        <v>Ševětí</v>
      </c>
    </row>
    <row r="37" spans="1:26" x14ac:dyDescent="0.2">
      <c r="K37" s="30" t="str">
        <f t="shared" si="0"/>
        <v/>
      </c>
    </row>
    <row r="38" spans="1:26" x14ac:dyDescent="0.2">
      <c r="H38" s="30" t="s">
        <v>901</v>
      </c>
      <c r="K38" s="30" t="str">
        <f t="shared" si="0"/>
        <v/>
      </c>
    </row>
    <row r="39" spans="1:26" x14ac:dyDescent="0.2">
      <c r="B39" s="30" t="s">
        <v>770</v>
      </c>
      <c r="K39" s="30" t="str">
        <f t="shared" si="0"/>
        <v/>
      </c>
    </row>
    <row r="40" spans="1:26" x14ac:dyDescent="0.2">
      <c r="B40" s="30" t="s">
        <v>224</v>
      </c>
      <c r="C40" s="30" t="s">
        <v>225</v>
      </c>
      <c r="D40" s="30" t="s">
        <v>226</v>
      </c>
      <c r="E40" s="30" t="s">
        <v>227</v>
      </c>
      <c r="F40" s="30" t="s">
        <v>228</v>
      </c>
      <c r="G40" s="30" t="s">
        <v>229</v>
      </c>
      <c r="K40" s="30" t="str">
        <f t="shared" si="0"/>
        <v>Hosté</v>
      </c>
    </row>
    <row r="41" spans="1:26" x14ac:dyDescent="0.2">
      <c r="H41" s="30" t="s">
        <v>902</v>
      </c>
      <c r="K41" s="30" t="str">
        <f t="shared" si="0"/>
        <v/>
      </c>
    </row>
    <row r="42" spans="1:26" x14ac:dyDescent="0.2">
      <c r="B42" s="30" t="s">
        <v>257</v>
      </c>
      <c r="C42" s="30" t="s">
        <v>141</v>
      </c>
      <c r="D42" s="30" t="s">
        <v>161</v>
      </c>
      <c r="E42" s="30" t="s">
        <v>771</v>
      </c>
      <c r="F42" s="30" t="s">
        <v>388</v>
      </c>
      <c r="K42" s="30" t="str">
        <f t="shared" si="0"/>
        <v>D.Buko</v>
      </c>
    </row>
    <row r="43" spans="1:26" x14ac:dyDescent="0.2">
      <c r="H43" s="30" t="s">
        <v>903</v>
      </c>
      <c r="K43" s="30" t="str">
        <f t="shared" si="0"/>
        <v/>
      </c>
    </row>
    <row r="44" spans="1:26" x14ac:dyDescent="0.2">
      <c r="B44" s="30" t="s">
        <v>259</v>
      </c>
      <c r="C44" s="30" t="s">
        <v>145</v>
      </c>
      <c r="D44" s="30" t="s">
        <v>675</v>
      </c>
      <c r="E44" s="30" t="s">
        <v>771</v>
      </c>
      <c r="F44" s="30" t="s">
        <v>388</v>
      </c>
      <c r="K44" s="30" t="str">
        <f t="shared" si="0"/>
        <v>Ševětí</v>
      </c>
    </row>
    <row r="45" spans="1:26" x14ac:dyDescent="0.2">
      <c r="H45" s="30" t="s">
        <v>904</v>
      </c>
      <c r="K45" s="30" t="str">
        <f t="shared" si="0"/>
        <v/>
      </c>
    </row>
    <row r="46" spans="1:26" x14ac:dyDescent="0.2">
      <c r="B46" s="30" t="s">
        <v>261</v>
      </c>
      <c r="C46" s="30" t="s">
        <v>674</v>
      </c>
      <c r="D46" s="30" t="s">
        <v>446</v>
      </c>
      <c r="E46" s="30" t="s">
        <v>772</v>
      </c>
      <c r="F46" s="30" t="s">
        <v>388</v>
      </c>
      <c r="K46" s="30" t="str">
        <f t="shared" si="0"/>
        <v>Lišov</v>
      </c>
    </row>
    <row r="47" spans="1:26" x14ac:dyDescent="0.2">
      <c r="H47" s="30" t="s">
        <v>905</v>
      </c>
      <c r="K47" s="30" t="str">
        <f t="shared" si="0"/>
        <v/>
      </c>
      <c r="W47" s="30">
        <f>R47</f>
        <v>0</v>
      </c>
      <c r="X47" s="30">
        <f>S47</f>
        <v>0</v>
      </c>
      <c r="Z47" s="30">
        <f>U47</f>
        <v>0</v>
      </c>
    </row>
    <row r="48" spans="1:26" x14ac:dyDescent="0.2">
      <c r="B48" s="30" t="s">
        <v>262</v>
      </c>
      <c r="C48" s="30" t="s">
        <v>443</v>
      </c>
      <c r="D48" s="30" t="s">
        <v>142</v>
      </c>
      <c r="E48" s="30" t="s">
        <v>771</v>
      </c>
      <c r="F48" s="30" t="s">
        <v>388</v>
      </c>
      <c r="G48" s="30" t="s">
        <v>765</v>
      </c>
      <c r="K48" s="30" t="str">
        <f t="shared" si="0"/>
        <v>Slavon</v>
      </c>
    </row>
    <row r="49" spans="2:11" x14ac:dyDescent="0.2">
      <c r="H49" s="30" t="s">
        <v>906</v>
      </c>
      <c r="K49" s="30" t="str">
        <f t="shared" si="0"/>
        <v/>
      </c>
    </row>
    <row r="50" spans="2:11" x14ac:dyDescent="0.2">
      <c r="B50" s="30" t="s">
        <v>263</v>
      </c>
      <c r="C50" s="30" t="s">
        <v>442</v>
      </c>
      <c r="D50" s="30" t="s">
        <v>143</v>
      </c>
      <c r="E50" s="30" t="s">
        <v>771</v>
      </c>
      <c r="F50" s="30" t="s">
        <v>388</v>
      </c>
      <c r="K50" s="30" t="str">
        <f t="shared" si="0"/>
        <v>Třebět</v>
      </c>
    </row>
    <row r="51" spans="2:11" x14ac:dyDescent="0.2">
      <c r="H51" s="30" t="s">
        <v>907</v>
      </c>
      <c r="K51" s="30" t="str">
        <f t="shared" si="0"/>
        <v/>
      </c>
    </row>
    <row r="52" spans="2:11" x14ac:dyDescent="0.2">
      <c r="B52" s="30" t="s">
        <v>264</v>
      </c>
      <c r="C52" s="30" t="s">
        <v>440</v>
      </c>
      <c r="D52" s="30" t="s">
        <v>439</v>
      </c>
      <c r="E52" s="30" t="s">
        <v>449</v>
      </c>
      <c r="F52" s="30" t="s">
        <v>390</v>
      </c>
      <c r="K52" s="30" t="str">
        <f t="shared" si="0"/>
        <v>Ledeni</v>
      </c>
    </row>
    <row r="53" spans="2:11" x14ac:dyDescent="0.2">
      <c r="H53" s="30" t="s">
        <v>908</v>
      </c>
      <c r="K53" s="30" t="str">
        <f t="shared" si="0"/>
        <v/>
      </c>
    </row>
    <row r="54" spans="2:11" x14ac:dyDescent="0.2">
      <c r="B54" s="30" t="s">
        <v>265</v>
      </c>
      <c r="C54" s="30" t="s">
        <v>477</v>
      </c>
      <c r="D54" s="30" t="s">
        <v>447</v>
      </c>
      <c r="E54" s="30" t="s">
        <v>449</v>
      </c>
      <c r="F54" s="30" t="s">
        <v>390</v>
      </c>
      <c r="G54" s="30" t="s">
        <v>438</v>
      </c>
      <c r="K54" s="30" t="str">
        <f t="shared" si="0"/>
        <v>Suchdo</v>
      </c>
    </row>
    <row r="55" spans="2:11" x14ac:dyDescent="0.2">
      <c r="H55" s="30" t="s">
        <v>909</v>
      </c>
      <c r="K55" s="30" t="str">
        <f t="shared" si="0"/>
        <v/>
      </c>
    </row>
    <row r="56" spans="2:11" x14ac:dyDescent="0.2">
      <c r="K56" s="30" t="str">
        <f t="shared" si="0"/>
        <v/>
      </c>
    </row>
    <row r="57" spans="2:11" x14ac:dyDescent="0.2">
      <c r="B57" s="30" t="s">
        <v>773</v>
      </c>
      <c r="H57" s="30" t="s">
        <v>910</v>
      </c>
      <c r="K57" s="30" t="str">
        <f t="shared" si="0"/>
        <v/>
      </c>
    </row>
    <row r="58" spans="2:11" x14ac:dyDescent="0.2">
      <c r="B58" s="30" t="s">
        <v>224</v>
      </c>
      <c r="C58" s="30" t="s">
        <v>225</v>
      </c>
      <c r="D58" s="30" t="s">
        <v>226</v>
      </c>
      <c r="E58" s="30" t="s">
        <v>227</v>
      </c>
      <c r="F58" s="30" t="s">
        <v>228</v>
      </c>
      <c r="G58" s="30" t="s">
        <v>229</v>
      </c>
      <c r="K58" s="30" t="str">
        <f t="shared" si="0"/>
        <v>Hosté</v>
      </c>
    </row>
    <row r="59" spans="2:11" x14ac:dyDescent="0.2">
      <c r="H59" s="30" t="s">
        <v>911</v>
      </c>
      <c r="K59" s="30" t="str">
        <f t="shared" si="0"/>
        <v/>
      </c>
    </row>
    <row r="60" spans="2:11" x14ac:dyDescent="0.2">
      <c r="B60" s="30" t="s">
        <v>266</v>
      </c>
      <c r="C60" s="30" t="s">
        <v>447</v>
      </c>
      <c r="D60" s="30" t="s">
        <v>141</v>
      </c>
      <c r="E60" s="30" t="s">
        <v>774</v>
      </c>
      <c r="F60" s="30" t="s">
        <v>388</v>
      </c>
      <c r="K60" s="30" t="str">
        <f t="shared" si="0"/>
        <v>Lomnic</v>
      </c>
    </row>
    <row r="61" spans="2:11" x14ac:dyDescent="0.2">
      <c r="H61" s="30" t="s">
        <v>879</v>
      </c>
      <c r="K61" s="30" t="str">
        <f t="shared" si="0"/>
        <v/>
      </c>
    </row>
    <row r="62" spans="2:11" x14ac:dyDescent="0.2">
      <c r="B62" s="30" t="s">
        <v>268</v>
      </c>
      <c r="C62" s="30" t="s">
        <v>439</v>
      </c>
      <c r="D62" s="30" t="s">
        <v>477</v>
      </c>
      <c r="E62" s="30" t="s">
        <v>774</v>
      </c>
      <c r="F62" s="30" t="s">
        <v>388</v>
      </c>
      <c r="K62" s="30" t="str">
        <f t="shared" si="0"/>
        <v>Soběsl</v>
      </c>
    </row>
    <row r="63" spans="2:11" x14ac:dyDescent="0.2">
      <c r="K63" s="30" t="str">
        <f t="shared" si="0"/>
        <v/>
      </c>
    </row>
    <row r="64" spans="2:11" x14ac:dyDescent="0.2">
      <c r="B64" s="30" t="s">
        <v>270</v>
      </c>
      <c r="C64" s="30" t="s">
        <v>143</v>
      </c>
      <c r="D64" s="30" t="s">
        <v>440</v>
      </c>
      <c r="E64" s="30" t="s">
        <v>775</v>
      </c>
      <c r="F64" s="30" t="s">
        <v>390</v>
      </c>
      <c r="H64" s="744">
        <v>41820</v>
      </c>
      <c r="I64" s="30" t="s">
        <v>912</v>
      </c>
      <c r="K64" s="30" t="str">
        <f t="shared" si="0"/>
        <v>Č.Vele</v>
      </c>
    </row>
    <row r="65" spans="2:26" x14ac:dyDescent="0.2">
      <c r="K65" s="30" t="str">
        <f t="shared" si="0"/>
        <v/>
      </c>
    </row>
    <row r="66" spans="2:26" x14ac:dyDescent="0.2">
      <c r="B66" s="30" t="s">
        <v>271</v>
      </c>
      <c r="C66" s="30" t="s">
        <v>142</v>
      </c>
      <c r="D66" s="30" t="s">
        <v>442</v>
      </c>
      <c r="E66" s="30" t="s">
        <v>774</v>
      </c>
      <c r="F66" s="30" t="s">
        <v>388</v>
      </c>
      <c r="H66" s="744">
        <v>41359</v>
      </c>
      <c r="I66" s="30" t="s">
        <v>913</v>
      </c>
      <c r="K66" s="30" t="str">
        <f t="shared" si="0"/>
        <v>N.Včel</v>
      </c>
    </row>
    <row r="67" spans="2:26" x14ac:dyDescent="0.2">
      <c r="K67" s="30" t="str">
        <f t="shared" si="0"/>
        <v/>
      </c>
    </row>
    <row r="68" spans="2:26" x14ac:dyDescent="0.2">
      <c r="B68" s="30" t="s">
        <v>273</v>
      </c>
      <c r="C68" s="30" t="s">
        <v>446</v>
      </c>
      <c r="D68" s="30" t="s">
        <v>443</v>
      </c>
      <c r="E68" s="30" t="s">
        <v>450</v>
      </c>
      <c r="F68" s="30" t="s">
        <v>390</v>
      </c>
      <c r="H68" s="30" t="s">
        <v>914</v>
      </c>
      <c r="K68" s="30" t="str">
        <f t="shared" si="0"/>
        <v>N.Byst</v>
      </c>
    </row>
    <row r="69" spans="2:26" x14ac:dyDescent="0.2">
      <c r="K69" s="30" t="str">
        <f t="shared" si="0"/>
        <v/>
      </c>
    </row>
    <row r="70" spans="2:26" x14ac:dyDescent="0.2">
      <c r="B70" s="30" t="s">
        <v>274</v>
      </c>
      <c r="C70" s="30" t="s">
        <v>675</v>
      </c>
      <c r="D70" s="30" t="s">
        <v>674</v>
      </c>
      <c r="E70" s="30" t="s">
        <v>776</v>
      </c>
      <c r="F70" s="30" t="s">
        <v>388</v>
      </c>
      <c r="K70" s="30" t="str">
        <f t="shared" si="0"/>
        <v>Chlum</v>
      </c>
    </row>
    <row r="71" spans="2:26" x14ac:dyDescent="0.2">
      <c r="H71" s="744">
        <v>41928</v>
      </c>
      <c r="I71" s="30" t="s">
        <v>915</v>
      </c>
      <c r="K71" s="30" t="str">
        <f t="shared" si="0"/>
        <v/>
      </c>
    </row>
    <row r="72" spans="2:26" x14ac:dyDescent="0.2">
      <c r="B72" s="30" t="s">
        <v>275</v>
      </c>
      <c r="C72" s="30" t="s">
        <v>161</v>
      </c>
      <c r="D72" s="30" t="s">
        <v>145</v>
      </c>
      <c r="E72" s="30" t="s">
        <v>450</v>
      </c>
      <c r="F72" s="30" t="s">
        <v>390</v>
      </c>
      <c r="K72" s="30" t="str">
        <f t="shared" si="0"/>
        <v>K.Řeči</v>
      </c>
    </row>
    <row r="73" spans="2:26" x14ac:dyDescent="0.2">
      <c r="H73" s="744">
        <v>41921</v>
      </c>
      <c r="I73" s="30" t="s">
        <v>916</v>
      </c>
      <c r="K73" s="30" t="str">
        <f t="shared" si="0"/>
        <v/>
      </c>
    </row>
    <row r="74" spans="2:26" x14ac:dyDescent="0.2">
      <c r="K74" s="30" t="str">
        <f t="shared" si="0"/>
        <v/>
      </c>
    </row>
    <row r="75" spans="2:26" x14ac:dyDescent="0.2">
      <c r="B75" s="30" t="s">
        <v>777</v>
      </c>
      <c r="H75" s="744">
        <v>41915</v>
      </c>
      <c r="I75" s="30" t="s">
        <v>917</v>
      </c>
      <c r="K75" s="30" t="str">
        <f t="shared" si="0"/>
        <v/>
      </c>
    </row>
    <row r="76" spans="2:26" x14ac:dyDescent="0.2">
      <c r="B76" s="30" t="s">
        <v>224</v>
      </c>
      <c r="C76" s="30" t="s">
        <v>225</v>
      </c>
      <c r="D76" s="30" t="s">
        <v>226</v>
      </c>
      <c r="E76" s="30" t="s">
        <v>227</v>
      </c>
      <c r="F76" s="30" t="s">
        <v>228</v>
      </c>
      <c r="G76" s="30" t="s">
        <v>229</v>
      </c>
      <c r="K76" s="30" t="str">
        <f t="shared" si="0"/>
        <v>Hosté</v>
      </c>
    </row>
    <row r="77" spans="2:26" x14ac:dyDescent="0.2">
      <c r="H77" s="744">
        <v>41908</v>
      </c>
      <c r="I77" s="30" t="s">
        <v>918</v>
      </c>
      <c r="K77" s="30" t="str">
        <f t="shared" si="0"/>
        <v/>
      </c>
    </row>
    <row r="78" spans="2:26" x14ac:dyDescent="0.2">
      <c r="B78" s="30" t="s">
        <v>276</v>
      </c>
      <c r="C78" s="30" t="s">
        <v>141</v>
      </c>
      <c r="D78" s="30" t="s">
        <v>145</v>
      </c>
      <c r="E78" s="30" t="s">
        <v>778</v>
      </c>
      <c r="F78" s="30" t="s">
        <v>388</v>
      </c>
      <c r="K78" s="30" t="str">
        <f t="shared" si="0"/>
        <v>K.Řeči</v>
      </c>
    </row>
    <row r="79" spans="2:26" x14ac:dyDescent="0.2">
      <c r="H79" s="744">
        <v>41901</v>
      </c>
      <c r="I79" s="30" t="s">
        <v>919</v>
      </c>
      <c r="K79" s="30" t="str">
        <f t="shared" si="0"/>
        <v/>
      </c>
    </row>
    <row r="80" spans="2:26" x14ac:dyDescent="0.2">
      <c r="B80" s="30" t="s">
        <v>278</v>
      </c>
      <c r="C80" s="30" t="s">
        <v>674</v>
      </c>
      <c r="D80" s="30" t="s">
        <v>161</v>
      </c>
      <c r="E80" s="30" t="s">
        <v>779</v>
      </c>
      <c r="F80" s="30" t="s">
        <v>388</v>
      </c>
      <c r="K80" s="30" t="str">
        <f t="shared" si="0"/>
        <v>D.Buko</v>
      </c>
      <c r="W80" s="30">
        <f>R80</f>
        <v>0</v>
      </c>
      <c r="X80" s="30">
        <f>S80</f>
        <v>0</v>
      </c>
      <c r="Z80" s="30">
        <f>U80</f>
        <v>0</v>
      </c>
    </row>
    <row r="81" spans="2:26" x14ac:dyDescent="0.2">
      <c r="H81" s="744">
        <v>41894</v>
      </c>
      <c r="I81" s="30" t="s">
        <v>920</v>
      </c>
      <c r="K81" s="30" t="str">
        <f t="shared" ref="K81:K106" si="1">LEFT(D81,6)</f>
        <v/>
      </c>
    </row>
    <row r="82" spans="2:26" x14ac:dyDescent="0.2">
      <c r="B82" s="30" t="s">
        <v>279</v>
      </c>
      <c r="C82" s="30" t="s">
        <v>443</v>
      </c>
      <c r="D82" s="30" t="s">
        <v>675</v>
      </c>
      <c r="E82" s="30" t="s">
        <v>778</v>
      </c>
      <c r="F82" s="30" t="s">
        <v>388</v>
      </c>
      <c r="G82" s="30" t="s">
        <v>765</v>
      </c>
      <c r="K82" s="30" t="str">
        <f t="shared" si="1"/>
        <v>Ševětí</v>
      </c>
    </row>
    <row r="83" spans="2:26" x14ac:dyDescent="0.2">
      <c r="H83" s="744">
        <v>41887</v>
      </c>
      <c r="I83" s="30" t="s">
        <v>921</v>
      </c>
      <c r="K83" s="30" t="str">
        <f t="shared" si="1"/>
        <v/>
      </c>
    </row>
    <row r="84" spans="2:26" x14ac:dyDescent="0.2">
      <c r="B84" s="30" t="s">
        <v>280</v>
      </c>
      <c r="C84" s="30" t="s">
        <v>442</v>
      </c>
      <c r="D84" s="30" t="s">
        <v>446</v>
      </c>
      <c r="E84" s="30" t="s">
        <v>778</v>
      </c>
      <c r="F84" s="30" t="s">
        <v>388</v>
      </c>
      <c r="K84" s="30" t="str">
        <f t="shared" si="1"/>
        <v>Lišov</v>
      </c>
    </row>
    <row r="85" spans="2:26" x14ac:dyDescent="0.2">
      <c r="H85" s="744">
        <v>41880</v>
      </c>
      <c r="I85" s="30" t="s">
        <v>922</v>
      </c>
      <c r="K85" s="30" t="str">
        <f t="shared" si="1"/>
        <v/>
      </c>
    </row>
    <row r="86" spans="2:26" x14ac:dyDescent="0.2">
      <c r="B86" s="30" t="s">
        <v>281</v>
      </c>
      <c r="C86" s="30" t="s">
        <v>440</v>
      </c>
      <c r="D86" s="30" t="s">
        <v>142</v>
      </c>
      <c r="E86" s="30" t="s">
        <v>780</v>
      </c>
      <c r="F86" s="30" t="s">
        <v>388</v>
      </c>
      <c r="G86" s="30" t="s">
        <v>781</v>
      </c>
      <c r="K86" s="30" t="str">
        <f t="shared" si="1"/>
        <v>Slavon</v>
      </c>
    </row>
    <row r="87" spans="2:26" x14ac:dyDescent="0.2">
      <c r="H87" s="744">
        <v>41875</v>
      </c>
      <c r="I87" s="30" t="s">
        <v>923</v>
      </c>
      <c r="K87" s="30" t="str">
        <f t="shared" si="1"/>
        <v/>
      </c>
    </row>
    <row r="88" spans="2:26" x14ac:dyDescent="0.2">
      <c r="B88" s="30" t="s">
        <v>282</v>
      </c>
      <c r="C88" s="30" t="s">
        <v>477</v>
      </c>
      <c r="D88" s="30" t="s">
        <v>143</v>
      </c>
      <c r="E88" s="30" t="s">
        <v>778</v>
      </c>
      <c r="F88" s="30" t="s">
        <v>388</v>
      </c>
      <c r="G88" s="30" t="s">
        <v>438</v>
      </c>
      <c r="K88" s="30" t="str">
        <f t="shared" si="1"/>
        <v>Třebět</v>
      </c>
    </row>
    <row r="89" spans="2:26" x14ac:dyDescent="0.2">
      <c r="H89" s="744">
        <v>41866</v>
      </c>
      <c r="I89" s="30" t="s">
        <v>924</v>
      </c>
      <c r="K89" s="30" t="str">
        <f t="shared" si="1"/>
        <v/>
      </c>
    </row>
    <row r="90" spans="2:26" x14ac:dyDescent="0.2">
      <c r="B90" s="30" t="s">
        <v>283</v>
      </c>
      <c r="C90" s="30" t="s">
        <v>447</v>
      </c>
      <c r="D90" s="30" t="s">
        <v>439</v>
      </c>
      <c r="E90" s="30" t="s">
        <v>778</v>
      </c>
      <c r="F90" s="30" t="s">
        <v>388</v>
      </c>
      <c r="K90" s="30" t="str">
        <f t="shared" si="1"/>
        <v>Ledeni</v>
      </c>
    </row>
    <row r="91" spans="2:26" x14ac:dyDescent="0.2">
      <c r="H91" s="30" t="s">
        <v>925</v>
      </c>
      <c r="K91" s="30" t="str">
        <f t="shared" si="1"/>
        <v/>
      </c>
    </row>
    <row r="92" spans="2:26" x14ac:dyDescent="0.2">
      <c r="K92" s="30" t="str">
        <f t="shared" si="1"/>
        <v/>
      </c>
    </row>
    <row r="93" spans="2:26" x14ac:dyDescent="0.2">
      <c r="B93" s="30" t="s">
        <v>782</v>
      </c>
      <c r="K93" s="30" t="str">
        <f t="shared" si="1"/>
        <v/>
      </c>
      <c r="W93" s="30">
        <f>R93</f>
        <v>0</v>
      </c>
      <c r="X93" s="30">
        <f>S93</f>
        <v>0</v>
      </c>
      <c r="Z93" s="30">
        <f>U93</f>
        <v>0</v>
      </c>
    </row>
    <row r="94" spans="2:26" x14ac:dyDescent="0.2">
      <c r="B94" s="30" t="s">
        <v>224</v>
      </c>
      <c r="C94" s="30" t="s">
        <v>225</v>
      </c>
      <c r="D94" s="30" t="s">
        <v>226</v>
      </c>
      <c r="E94" s="30" t="s">
        <v>227</v>
      </c>
      <c r="F94" s="30" t="s">
        <v>228</v>
      </c>
      <c r="G94" s="30" t="s">
        <v>229</v>
      </c>
      <c r="H94" s="744">
        <v>41928</v>
      </c>
      <c r="I94" s="30" t="s">
        <v>926</v>
      </c>
      <c r="K94" s="30" t="str">
        <f t="shared" si="1"/>
        <v>Hosté</v>
      </c>
    </row>
    <row r="95" spans="2:26" x14ac:dyDescent="0.2">
      <c r="K95" s="30" t="str">
        <f t="shared" si="1"/>
        <v/>
      </c>
    </row>
    <row r="96" spans="2:26" x14ac:dyDescent="0.2">
      <c r="B96" s="30" t="s">
        <v>285</v>
      </c>
      <c r="C96" s="30" t="s">
        <v>439</v>
      </c>
      <c r="D96" s="30" t="s">
        <v>141</v>
      </c>
      <c r="E96" s="30" t="s">
        <v>783</v>
      </c>
      <c r="F96" s="30" t="s">
        <v>388</v>
      </c>
      <c r="H96" s="744">
        <v>41921</v>
      </c>
      <c r="I96" s="30" t="s">
        <v>927</v>
      </c>
      <c r="K96" s="30" t="str">
        <f t="shared" si="1"/>
        <v>Lomnic</v>
      </c>
    </row>
    <row r="97" spans="1:26" x14ac:dyDescent="0.2">
      <c r="K97" s="30" t="str">
        <f t="shared" si="1"/>
        <v/>
      </c>
    </row>
    <row r="98" spans="1:26" x14ac:dyDescent="0.2">
      <c r="B98" s="30" t="s">
        <v>287</v>
      </c>
      <c r="C98" s="30" t="s">
        <v>143</v>
      </c>
      <c r="D98" s="30" t="s">
        <v>447</v>
      </c>
      <c r="E98" s="30" t="s">
        <v>784</v>
      </c>
      <c r="F98" s="30" t="s">
        <v>390</v>
      </c>
      <c r="H98" s="744">
        <v>41914</v>
      </c>
      <c r="I98" s="30" t="s">
        <v>928</v>
      </c>
      <c r="K98" s="30" t="str">
        <f t="shared" si="1"/>
        <v>Suchdo</v>
      </c>
    </row>
    <row r="99" spans="1:26" x14ac:dyDescent="0.2">
      <c r="K99" s="30" t="str">
        <f t="shared" si="1"/>
        <v/>
      </c>
      <c r="W99" s="30">
        <f>R99</f>
        <v>0</v>
      </c>
      <c r="X99" s="30">
        <f>S99</f>
        <v>0</v>
      </c>
      <c r="Z99" s="30">
        <f>U99</f>
        <v>0</v>
      </c>
    </row>
    <row r="100" spans="1:26" x14ac:dyDescent="0.2">
      <c r="B100" s="30" t="s">
        <v>288</v>
      </c>
      <c r="C100" s="30" t="s">
        <v>142</v>
      </c>
      <c r="D100" s="30" t="s">
        <v>477</v>
      </c>
      <c r="E100" s="30" t="s">
        <v>785</v>
      </c>
      <c r="F100" s="30" t="s">
        <v>388</v>
      </c>
      <c r="H100" s="744">
        <v>41907</v>
      </c>
      <c r="I100" s="30" t="s">
        <v>929</v>
      </c>
      <c r="K100" s="30" t="str">
        <f t="shared" si="1"/>
        <v>Soběsl</v>
      </c>
    </row>
    <row r="101" spans="1:26" x14ac:dyDescent="0.2">
      <c r="K101" s="30" t="str">
        <f t="shared" si="1"/>
        <v/>
      </c>
    </row>
    <row r="102" spans="1:26" x14ac:dyDescent="0.2">
      <c r="B102" s="30" t="s">
        <v>290</v>
      </c>
      <c r="C102" s="30" t="s">
        <v>446</v>
      </c>
      <c r="D102" s="30" t="s">
        <v>440</v>
      </c>
      <c r="E102" s="30" t="s">
        <v>451</v>
      </c>
      <c r="F102" s="30" t="s">
        <v>390</v>
      </c>
      <c r="H102" s="744">
        <v>41900</v>
      </c>
      <c r="I102" s="30" t="s">
        <v>930</v>
      </c>
      <c r="K102" s="30" t="str">
        <f t="shared" si="1"/>
        <v>Č.Vele</v>
      </c>
    </row>
    <row r="103" spans="1:26" x14ac:dyDescent="0.2">
      <c r="K103" s="30" t="str">
        <f t="shared" si="1"/>
        <v/>
      </c>
    </row>
    <row r="104" spans="1:26" x14ac:dyDescent="0.2">
      <c r="B104" s="30" t="s">
        <v>291</v>
      </c>
      <c r="C104" s="30" t="s">
        <v>675</v>
      </c>
      <c r="D104" s="30" t="s">
        <v>442</v>
      </c>
      <c r="E104" s="30" t="s">
        <v>786</v>
      </c>
      <c r="F104" s="30" t="s">
        <v>390</v>
      </c>
      <c r="H104" s="744">
        <v>41893</v>
      </c>
      <c r="I104" s="30" t="s">
        <v>931</v>
      </c>
      <c r="K104" s="30" t="str">
        <f t="shared" si="1"/>
        <v>N.Včel</v>
      </c>
    </row>
    <row r="105" spans="1:26" x14ac:dyDescent="0.2">
      <c r="K105" s="30" t="str">
        <f t="shared" si="1"/>
        <v/>
      </c>
    </row>
    <row r="106" spans="1:26" x14ac:dyDescent="0.2">
      <c r="B106" s="30" t="s">
        <v>292</v>
      </c>
      <c r="C106" s="30" t="s">
        <v>161</v>
      </c>
      <c r="D106" s="30" t="s">
        <v>443</v>
      </c>
      <c r="E106" s="30" t="s">
        <v>787</v>
      </c>
      <c r="F106" s="30" t="s">
        <v>388</v>
      </c>
      <c r="H106" s="744">
        <v>41886</v>
      </c>
      <c r="I106" s="30" t="s">
        <v>932</v>
      </c>
      <c r="K106" s="30" t="str">
        <f t="shared" si="1"/>
        <v>N.Byst</v>
      </c>
    </row>
    <row r="108" spans="1:26" x14ac:dyDescent="0.2">
      <c r="A108" s="521"/>
      <c r="B108" s="521" t="s">
        <v>293</v>
      </c>
      <c r="C108" s="30" t="s">
        <v>145</v>
      </c>
      <c r="D108" s="30" t="s">
        <v>674</v>
      </c>
      <c r="E108" s="30" t="s">
        <v>783</v>
      </c>
      <c r="F108" s="30" t="s">
        <v>388</v>
      </c>
      <c r="H108" s="744">
        <v>41879</v>
      </c>
      <c r="I108" s="30" t="s">
        <v>933</v>
      </c>
      <c r="N108" s="30" t="s">
        <v>117</v>
      </c>
      <c r="O108" s="30" t="s">
        <v>130</v>
      </c>
    </row>
    <row r="109" spans="1:26" x14ac:dyDescent="0.2">
      <c r="D109" s="522"/>
      <c r="K109" s="30">
        <v>26</v>
      </c>
      <c r="N109" s="30" t="s">
        <v>460</v>
      </c>
      <c r="O109" s="30" t="s">
        <v>435</v>
      </c>
    </row>
    <row r="110" spans="1:26" x14ac:dyDescent="0.2">
      <c r="D110" s="522"/>
      <c r="H110" s="744">
        <v>41872</v>
      </c>
      <c r="I110" s="30" t="s">
        <v>934</v>
      </c>
      <c r="K110" s="30">
        <v>14</v>
      </c>
      <c r="N110" s="30" t="s">
        <v>461</v>
      </c>
      <c r="O110" s="30" t="s">
        <v>427</v>
      </c>
    </row>
    <row r="111" spans="1:26" x14ac:dyDescent="0.2">
      <c r="B111" s="30" t="s">
        <v>788</v>
      </c>
      <c r="D111" s="522"/>
      <c r="K111" s="30">
        <v>15</v>
      </c>
      <c r="N111" s="30" t="s">
        <v>462</v>
      </c>
      <c r="O111" s="30" t="s">
        <v>428</v>
      </c>
    </row>
    <row r="112" spans="1:26" x14ac:dyDescent="0.2">
      <c r="B112" s="30" t="s">
        <v>224</v>
      </c>
      <c r="C112" s="30" t="s">
        <v>225</v>
      </c>
      <c r="D112" s="522" t="s">
        <v>226</v>
      </c>
      <c r="E112" s="30" t="s">
        <v>227</v>
      </c>
      <c r="F112" s="30" t="s">
        <v>228</v>
      </c>
      <c r="G112" s="30" t="s">
        <v>229</v>
      </c>
      <c r="H112" s="744">
        <v>41865</v>
      </c>
      <c r="I112" s="30" t="s">
        <v>935</v>
      </c>
      <c r="K112" s="30">
        <v>16</v>
      </c>
      <c r="N112" s="30" t="s">
        <v>463</v>
      </c>
      <c r="O112" s="30" t="s">
        <v>429</v>
      </c>
    </row>
    <row r="113" spans="2:15" x14ac:dyDescent="0.2">
      <c r="D113" s="522"/>
      <c r="K113" s="30">
        <v>17</v>
      </c>
      <c r="N113" s="30" t="s">
        <v>464</v>
      </c>
      <c r="O113" s="30" t="s">
        <v>430</v>
      </c>
    </row>
    <row r="114" spans="2:15" x14ac:dyDescent="0.2">
      <c r="B114" s="30" t="s">
        <v>295</v>
      </c>
      <c r="C114" s="30" t="s">
        <v>141</v>
      </c>
      <c r="D114" s="522" t="s">
        <v>674</v>
      </c>
      <c r="E114" s="30" t="s">
        <v>789</v>
      </c>
      <c r="F114" s="30" t="s">
        <v>388</v>
      </c>
      <c r="H114" s="30" t="s">
        <v>936</v>
      </c>
      <c r="K114" s="30">
        <v>18</v>
      </c>
      <c r="N114" s="30" t="s">
        <v>375</v>
      </c>
      <c r="O114" s="30" t="s">
        <v>376</v>
      </c>
    </row>
    <row r="115" spans="2:15" x14ac:dyDescent="0.2">
      <c r="D115" s="522"/>
      <c r="K115" s="30">
        <v>19</v>
      </c>
      <c r="N115" s="30" t="s">
        <v>466</v>
      </c>
      <c r="O115" s="30" t="s">
        <v>431</v>
      </c>
    </row>
    <row r="116" spans="2:15" x14ac:dyDescent="0.2">
      <c r="B116" s="30" t="s">
        <v>297</v>
      </c>
      <c r="C116" s="30" t="s">
        <v>443</v>
      </c>
      <c r="D116" s="522" t="s">
        <v>145</v>
      </c>
      <c r="E116" s="30" t="s">
        <v>789</v>
      </c>
      <c r="F116" s="30" t="s">
        <v>388</v>
      </c>
      <c r="G116" s="30" t="s">
        <v>765</v>
      </c>
      <c r="K116" s="30">
        <v>20</v>
      </c>
      <c r="N116" s="30" t="s">
        <v>118</v>
      </c>
      <c r="O116" s="30" t="s">
        <v>377</v>
      </c>
    </row>
    <row r="117" spans="2:15" x14ac:dyDescent="0.2">
      <c r="D117" s="522"/>
      <c r="H117" s="744">
        <v>41934</v>
      </c>
      <c r="I117" s="30" t="s">
        <v>902</v>
      </c>
      <c r="K117" s="30">
        <v>21</v>
      </c>
      <c r="N117" s="30" t="s">
        <v>468</v>
      </c>
      <c r="O117" s="30" t="s">
        <v>432</v>
      </c>
    </row>
    <row r="118" spans="2:15" x14ac:dyDescent="0.2">
      <c r="B118" s="30" t="s">
        <v>298</v>
      </c>
      <c r="C118" s="30" t="s">
        <v>442</v>
      </c>
      <c r="D118" s="522" t="s">
        <v>161</v>
      </c>
      <c r="E118" s="30" t="s">
        <v>789</v>
      </c>
      <c r="F118" s="30" t="s">
        <v>388</v>
      </c>
      <c r="K118" s="30">
        <v>22</v>
      </c>
      <c r="N118" s="30" t="s">
        <v>378</v>
      </c>
      <c r="O118" s="30" t="s">
        <v>206</v>
      </c>
    </row>
    <row r="119" spans="2:15" x14ac:dyDescent="0.2">
      <c r="H119" s="744">
        <v>41928</v>
      </c>
      <c r="I119" s="30" t="s">
        <v>937</v>
      </c>
      <c r="K119" s="30">
        <v>23</v>
      </c>
      <c r="N119" s="30" t="s">
        <v>470</v>
      </c>
      <c r="O119" s="30" t="s">
        <v>433</v>
      </c>
    </row>
    <row r="120" spans="2:15" x14ac:dyDescent="0.2">
      <c r="B120" s="30" t="s">
        <v>299</v>
      </c>
      <c r="C120" s="30" t="s">
        <v>440</v>
      </c>
      <c r="D120" s="522" t="s">
        <v>675</v>
      </c>
      <c r="E120" s="30" t="s">
        <v>452</v>
      </c>
      <c r="F120" s="30" t="s">
        <v>390</v>
      </c>
      <c r="K120" s="30">
        <v>24</v>
      </c>
      <c r="N120" s="30" t="s">
        <v>471</v>
      </c>
      <c r="O120" s="30" t="s">
        <v>473</v>
      </c>
    </row>
    <row r="121" spans="2:15" x14ac:dyDescent="0.2">
      <c r="D121" s="522"/>
      <c r="H121" s="744">
        <v>41928</v>
      </c>
      <c r="I121" s="30" t="s">
        <v>938</v>
      </c>
      <c r="K121" s="30">
        <v>25</v>
      </c>
      <c r="N121" s="30" t="s">
        <v>472</v>
      </c>
      <c r="O121" s="30" t="s">
        <v>434</v>
      </c>
    </row>
    <row r="122" spans="2:15" x14ac:dyDescent="0.2">
      <c r="B122" s="30" t="s">
        <v>300</v>
      </c>
      <c r="C122" s="30" t="s">
        <v>477</v>
      </c>
      <c r="D122" s="30" t="s">
        <v>446</v>
      </c>
      <c r="E122" s="30" t="s">
        <v>452</v>
      </c>
      <c r="F122" s="30" t="s">
        <v>390</v>
      </c>
      <c r="G122" s="30" t="s">
        <v>438</v>
      </c>
    </row>
    <row r="123" spans="2:15" x14ac:dyDescent="0.2">
      <c r="H123" s="744">
        <v>41921</v>
      </c>
      <c r="I123" s="30" t="s">
        <v>939</v>
      </c>
    </row>
    <row r="124" spans="2:15" x14ac:dyDescent="0.2">
      <c r="B124" s="30" t="s">
        <v>301</v>
      </c>
      <c r="C124" s="30" t="s">
        <v>447</v>
      </c>
      <c r="D124" s="30" t="s">
        <v>142</v>
      </c>
      <c r="E124" s="30" t="s">
        <v>452</v>
      </c>
      <c r="F124" s="30" t="s">
        <v>390</v>
      </c>
    </row>
    <row r="125" spans="2:15" x14ac:dyDescent="0.2">
      <c r="H125" s="744">
        <v>41920</v>
      </c>
      <c r="I125" s="30" t="s">
        <v>940</v>
      </c>
    </row>
    <row r="126" spans="2:15" x14ac:dyDescent="0.2">
      <c r="B126" s="30" t="s">
        <v>303</v>
      </c>
      <c r="C126" s="30" t="s">
        <v>143</v>
      </c>
      <c r="D126" s="30" t="s">
        <v>439</v>
      </c>
      <c r="E126" s="30" t="s">
        <v>790</v>
      </c>
      <c r="F126" s="30" t="s">
        <v>390</v>
      </c>
      <c r="G126" s="30" t="s">
        <v>791</v>
      </c>
    </row>
    <row r="127" spans="2:15" x14ac:dyDescent="0.2">
      <c r="H127" s="744">
        <v>41914</v>
      </c>
      <c r="I127" s="30" t="s">
        <v>941</v>
      </c>
    </row>
    <row r="129" spans="2:9" x14ac:dyDescent="0.2">
      <c r="B129" s="30" t="s">
        <v>792</v>
      </c>
      <c r="H129" s="744">
        <v>41906</v>
      </c>
      <c r="I129" s="30" t="s">
        <v>942</v>
      </c>
    </row>
    <row r="130" spans="2:9" x14ac:dyDescent="0.2">
      <c r="B130" s="30" t="s">
        <v>224</v>
      </c>
      <c r="C130" s="30" t="s">
        <v>225</v>
      </c>
      <c r="D130" s="30" t="s">
        <v>226</v>
      </c>
      <c r="E130" s="30" t="s">
        <v>227</v>
      </c>
      <c r="F130" s="30" t="s">
        <v>228</v>
      </c>
      <c r="G130" s="30" t="s">
        <v>229</v>
      </c>
    </row>
    <row r="131" spans="2:9" x14ac:dyDescent="0.2">
      <c r="H131" s="744">
        <v>41906</v>
      </c>
      <c r="I131" s="30" t="s">
        <v>943</v>
      </c>
    </row>
    <row r="132" spans="2:9" x14ac:dyDescent="0.2">
      <c r="B132" s="30" t="s">
        <v>304</v>
      </c>
      <c r="C132" s="30" t="s">
        <v>143</v>
      </c>
      <c r="D132" s="30" t="s">
        <v>141</v>
      </c>
      <c r="E132" s="30" t="s">
        <v>793</v>
      </c>
      <c r="F132" s="30" t="s">
        <v>388</v>
      </c>
    </row>
    <row r="133" spans="2:9" x14ac:dyDescent="0.2">
      <c r="H133" s="744">
        <v>41899</v>
      </c>
      <c r="I133" s="30" t="s">
        <v>944</v>
      </c>
    </row>
    <row r="134" spans="2:9" x14ac:dyDescent="0.2">
      <c r="B134" s="30" t="s">
        <v>306</v>
      </c>
      <c r="C134" s="30" t="s">
        <v>142</v>
      </c>
      <c r="D134" s="30" t="s">
        <v>439</v>
      </c>
      <c r="E134" s="30" t="s">
        <v>793</v>
      </c>
      <c r="F134" s="30" t="s">
        <v>388</v>
      </c>
    </row>
    <row r="135" spans="2:9" x14ac:dyDescent="0.2">
      <c r="H135" s="744">
        <v>41892</v>
      </c>
      <c r="I135" s="30" t="s">
        <v>945</v>
      </c>
    </row>
    <row r="136" spans="2:9" x14ac:dyDescent="0.2">
      <c r="B136" s="30" t="s">
        <v>308</v>
      </c>
      <c r="C136" s="30" t="s">
        <v>446</v>
      </c>
      <c r="D136" s="30" t="s">
        <v>447</v>
      </c>
      <c r="E136" s="30" t="s">
        <v>793</v>
      </c>
      <c r="F136" s="30" t="s">
        <v>388</v>
      </c>
    </row>
    <row r="137" spans="2:9" x14ac:dyDescent="0.2">
      <c r="H137" s="30" t="s">
        <v>946</v>
      </c>
    </row>
    <row r="138" spans="2:9" x14ac:dyDescent="0.2">
      <c r="B138" s="30" t="s">
        <v>309</v>
      </c>
      <c r="C138" s="30" t="s">
        <v>675</v>
      </c>
      <c r="D138" s="30" t="s">
        <v>477</v>
      </c>
      <c r="E138" s="30" t="s">
        <v>794</v>
      </c>
      <c r="F138" s="30" t="s">
        <v>388</v>
      </c>
    </row>
    <row r="140" spans="2:9" x14ac:dyDescent="0.2">
      <c r="B140" s="30" t="s">
        <v>310</v>
      </c>
      <c r="C140" s="30" t="s">
        <v>161</v>
      </c>
      <c r="D140" s="30" t="s">
        <v>440</v>
      </c>
      <c r="E140" s="30" t="s">
        <v>453</v>
      </c>
      <c r="F140" s="30" t="s">
        <v>390</v>
      </c>
      <c r="H140" s="744">
        <v>41921</v>
      </c>
      <c r="I140" s="30" t="s">
        <v>947</v>
      </c>
    </row>
    <row r="142" spans="2:9" x14ac:dyDescent="0.2">
      <c r="B142" s="30" t="s">
        <v>311</v>
      </c>
      <c r="C142" s="30" t="s">
        <v>145</v>
      </c>
      <c r="D142" s="30" t="s">
        <v>442</v>
      </c>
      <c r="E142" s="30" t="s">
        <v>793</v>
      </c>
      <c r="F142" s="30" t="s">
        <v>388</v>
      </c>
      <c r="H142" s="744">
        <v>41908</v>
      </c>
      <c r="I142" s="30" t="s">
        <v>948</v>
      </c>
    </row>
    <row r="144" spans="2:9" x14ac:dyDescent="0.2">
      <c r="B144" s="30" t="s">
        <v>313</v>
      </c>
      <c r="C144" s="30" t="s">
        <v>674</v>
      </c>
      <c r="D144" s="30" t="s">
        <v>443</v>
      </c>
      <c r="E144" s="30" t="s">
        <v>795</v>
      </c>
      <c r="F144" s="30" t="s">
        <v>388</v>
      </c>
      <c r="H144" s="744">
        <v>41829</v>
      </c>
      <c r="I144" s="30" t="s">
        <v>949</v>
      </c>
    </row>
    <row r="146" spans="2:9" x14ac:dyDescent="0.2">
      <c r="H146" s="744">
        <v>41829</v>
      </c>
      <c r="I146" s="30" t="s">
        <v>950</v>
      </c>
    </row>
    <row r="147" spans="2:9" x14ac:dyDescent="0.2">
      <c r="B147" s="30" t="s">
        <v>796</v>
      </c>
    </row>
    <row r="148" spans="2:9" x14ac:dyDescent="0.2">
      <c r="B148" s="30" t="s">
        <v>224</v>
      </c>
      <c r="C148" s="30" t="s">
        <v>225</v>
      </c>
      <c r="D148" s="30" t="s">
        <v>226</v>
      </c>
      <c r="E148" s="30" t="s">
        <v>227</v>
      </c>
      <c r="F148" s="30" t="s">
        <v>228</v>
      </c>
      <c r="G148" s="30" t="s">
        <v>229</v>
      </c>
      <c r="H148" s="744">
        <v>41761</v>
      </c>
      <c r="I148" s="30" t="s">
        <v>951</v>
      </c>
    </row>
    <row r="150" spans="2:9" x14ac:dyDescent="0.2">
      <c r="B150" s="30" t="s">
        <v>314</v>
      </c>
      <c r="C150" s="30" t="s">
        <v>141</v>
      </c>
      <c r="D150" s="30" t="s">
        <v>443</v>
      </c>
      <c r="E150" s="30" t="s">
        <v>797</v>
      </c>
      <c r="F150" s="30" t="s">
        <v>388</v>
      </c>
      <c r="H150" s="744">
        <v>41642</v>
      </c>
      <c r="I150" s="30" t="s">
        <v>952</v>
      </c>
    </row>
    <row r="152" spans="2:9" x14ac:dyDescent="0.2">
      <c r="B152" s="30" t="s">
        <v>316</v>
      </c>
      <c r="C152" s="30" t="s">
        <v>442</v>
      </c>
      <c r="D152" s="30" t="s">
        <v>674</v>
      </c>
      <c r="E152" s="30" t="s">
        <v>797</v>
      </c>
      <c r="F152" s="30" t="s">
        <v>388</v>
      </c>
      <c r="H152" s="744">
        <v>41418</v>
      </c>
      <c r="I152" s="30" t="s">
        <v>953</v>
      </c>
    </row>
    <row r="154" spans="2:9" x14ac:dyDescent="0.2">
      <c r="B154" s="30" t="s">
        <v>317</v>
      </c>
      <c r="C154" s="30" t="s">
        <v>440</v>
      </c>
      <c r="D154" s="30" t="s">
        <v>145</v>
      </c>
      <c r="E154" s="30" t="s">
        <v>797</v>
      </c>
      <c r="F154" s="30" t="s">
        <v>388</v>
      </c>
      <c r="H154" s="744">
        <v>41410</v>
      </c>
      <c r="I154" s="30" t="s">
        <v>954</v>
      </c>
    </row>
    <row r="156" spans="2:9" x14ac:dyDescent="0.2">
      <c r="B156" s="30" t="s">
        <v>318</v>
      </c>
      <c r="C156" s="30" t="s">
        <v>477</v>
      </c>
      <c r="D156" s="30" t="s">
        <v>161</v>
      </c>
      <c r="E156" s="30" t="s">
        <v>454</v>
      </c>
      <c r="F156" s="30" t="s">
        <v>390</v>
      </c>
      <c r="G156" s="30" t="s">
        <v>438</v>
      </c>
      <c r="H156" s="744">
        <v>41334</v>
      </c>
      <c r="I156" s="30" t="s">
        <v>955</v>
      </c>
    </row>
    <row r="158" spans="2:9" x14ac:dyDescent="0.2">
      <c r="B158" s="30" t="s">
        <v>319</v>
      </c>
      <c r="C158" s="30" t="s">
        <v>447</v>
      </c>
      <c r="D158" s="30" t="s">
        <v>675</v>
      </c>
      <c r="E158" s="30" t="s">
        <v>797</v>
      </c>
      <c r="F158" s="30" t="s">
        <v>388</v>
      </c>
      <c r="H158" s="744">
        <v>41276</v>
      </c>
      <c r="I158" s="30" t="s">
        <v>956</v>
      </c>
    </row>
    <row r="160" spans="2:9" x14ac:dyDescent="0.2">
      <c r="B160" s="30" t="s">
        <v>321</v>
      </c>
      <c r="C160" s="30" t="s">
        <v>439</v>
      </c>
      <c r="D160" s="30" t="s">
        <v>446</v>
      </c>
      <c r="E160" s="30" t="s">
        <v>797</v>
      </c>
      <c r="F160" s="30" t="s">
        <v>388</v>
      </c>
      <c r="H160" s="30" t="s">
        <v>957</v>
      </c>
    </row>
    <row r="162" spans="2:9" x14ac:dyDescent="0.2">
      <c r="B162" s="30" t="s">
        <v>322</v>
      </c>
      <c r="C162" s="30" t="s">
        <v>143</v>
      </c>
      <c r="D162" s="30" t="s">
        <v>142</v>
      </c>
      <c r="E162" s="30" t="s">
        <v>798</v>
      </c>
      <c r="F162" s="30" t="s">
        <v>390</v>
      </c>
    </row>
    <row r="163" spans="2:9" x14ac:dyDescent="0.2">
      <c r="H163" s="744">
        <v>41569</v>
      </c>
      <c r="I163" s="30" t="s">
        <v>958</v>
      </c>
    </row>
    <row r="165" spans="2:9" x14ac:dyDescent="0.2">
      <c r="B165" s="30" t="s">
        <v>799</v>
      </c>
      <c r="H165" s="744">
        <v>41338</v>
      </c>
      <c r="I165" s="30" t="s">
        <v>959</v>
      </c>
    </row>
    <row r="166" spans="2:9" x14ac:dyDescent="0.2">
      <c r="B166" s="30" t="s">
        <v>224</v>
      </c>
      <c r="C166" s="30" t="s">
        <v>225</v>
      </c>
      <c r="D166" s="30" t="s">
        <v>226</v>
      </c>
      <c r="E166" s="30" t="s">
        <v>227</v>
      </c>
      <c r="F166" s="30" t="s">
        <v>228</v>
      </c>
      <c r="G166" s="30" t="s">
        <v>229</v>
      </c>
    </row>
    <row r="167" spans="2:9" x14ac:dyDescent="0.2">
      <c r="H167" s="30" t="s">
        <v>760</v>
      </c>
    </row>
    <row r="168" spans="2:9" x14ac:dyDescent="0.2">
      <c r="B168" s="30" t="s">
        <v>323</v>
      </c>
      <c r="C168" s="30" t="s">
        <v>142</v>
      </c>
      <c r="D168" s="30" t="s">
        <v>141</v>
      </c>
      <c r="E168" s="30" t="s">
        <v>800</v>
      </c>
      <c r="F168" s="30" t="s">
        <v>388</v>
      </c>
    </row>
    <row r="169" spans="2:9" x14ac:dyDescent="0.2">
      <c r="H169" s="30" t="s">
        <v>760</v>
      </c>
    </row>
    <row r="170" spans="2:9" x14ac:dyDescent="0.2">
      <c r="B170" s="30" t="s">
        <v>325</v>
      </c>
      <c r="C170" s="30" t="s">
        <v>446</v>
      </c>
      <c r="D170" s="30" t="s">
        <v>143</v>
      </c>
      <c r="E170" s="30" t="s">
        <v>801</v>
      </c>
      <c r="F170" s="30" t="s">
        <v>390</v>
      </c>
      <c r="G170" s="30" t="s">
        <v>802</v>
      </c>
    </row>
    <row r="172" spans="2:9" x14ac:dyDescent="0.2">
      <c r="B172" s="30" t="s">
        <v>327</v>
      </c>
      <c r="C172" s="30" t="s">
        <v>675</v>
      </c>
      <c r="D172" s="30" t="s">
        <v>439</v>
      </c>
      <c r="E172" s="30" t="s">
        <v>803</v>
      </c>
      <c r="F172" s="30" t="s">
        <v>388</v>
      </c>
    </row>
    <row r="174" spans="2:9" x14ac:dyDescent="0.2">
      <c r="B174" s="30" t="s">
        <v>328</v>
      </c>
      <c r="C174" s="30" t="s">
        <v>161</v>
      </c>
      <c r="D174" s="30" t="s">
        <v>447</v>
      </c>
      <c r="E174" s="30" t="s">
        <v>455</v>
      </c>
      <c r="F174" s="30" t="s">
        <v>390</v>
      </c>
    </row>
    <row r="176" spans="2:9" x14ac:dyDescent="0.2">
      <c r="B176" s="30" t="s">
        <v>329</v>
      </c>
      <c r="C176" s="30" t="s">
        <v>145</v>
      </c>
      <c r="D176" s="30" t="s">
        <v>477</v>
      </c>
      <c r="E176" s="30" t="s">
        <v>800</v>
      </c>
      <c r="F176" s="30" t="s">
        <v>388</v>
      </c>
    </row>
    <row r="178" spans="2:7" x14ac:dyDescent="0.2">
      <c r="B178" s="30" t="s">
        <v>331</v>
      </c>
      <c r="C178" s="30" t="s">
        <v>674</v>
      </c>
      <c r="D178" s="30" t="s">
        <v>440</v>
      </c>
      <c r="E178" s="30" t="s">
        <v>804</v>
      </c>
      <c r="F178" s="30" t="s">
        <v>388</v>
      </c>
    </row>
    <row r="180" spans="2:7" x14ac:dyDescent="0.2">
      <c r="B180" s="30" t="s">
        <v>332</v>
      </c>
      <c r="C180" s="30" t="s">
        <v>443</v>
      </c>
      <c r="D180" s="30" t="s">
        <v>442</v>
      </c>
      <c r="E180" s="30" t="s">
        <v>800</v>
      </c>
      <c r="F180" s="30" t="s">
        <v>388</v>
      </c>
      <c r="G180" s="30" t="s">
        <v>765</v>
      </c>
    </row>
    <row r="183" spans="2:7" x14ac:dyDescent="0.2">
      <c r="B183" s="30" t="s">
        <v>805</v>
      </c>
    </row>
    <row r="184" spans="2:7" x14ac:dyDescent="0.2">
      <c r="B184" s="30" t="s">
        <v>224</v>
      </c>
      <c r="C184" s="30" t="s">
        <v>225</v>
      </c>
      <c r="D184" s="30" t="s">
        <v>226</v>
      </c>
      <c r="E184" s="30" t="s">
        <v>227</v>
      </c>
      <c r="F184" s="30" t="s">
        <v>228</v>
      </c>
      <c r="G184" s="30" t="s">
        <v>229</v>
      </c>
    </row>
    <row r="186" spans="2:7" x14ac:dyDescent="0.2">
      <c r="B186" s="30" t="s">
        <v>333</v>
      </c>
      <c r="C186" s="30" t="s">
        <v>141</v>
      </c>
      <c r="D186" s="30" t="s">
        <v>442</v>
      </c>
      <c r="E186" s="30" t="s">
        <v>806</v>
      </c>
      <c r="F186" s="30" t="s">
        <v>388</v>
      </c>
    </row>
    <row r="188" spans="2:7" x14ac:dyDescent="0.2">
      <c r="B188" s="30" t="s">
        <v>335</v>
      </c>
      <c r="C188" s="30" t="s">
        <v>440</v>
      </c>
      <c r="D188" s="30" t="s">
        <v>443</v>
      </c>
      <c r="E188" s="30" t="s">
        <v>456</v>
      </c>
      <c r="F188" s="30" t="s">
        <v>390</v>
      </c>
    </row>
    <row r="190" spans="2:7" x14ac:dyDescent="0.2">
      <c r="B190" s="30" t="s">
        <v>336</v>
      </c>
      <c r="C190" s="30" t="s">
        <v>477</v>
      </c>
      <c r="D190" s="30" t="s">
        <v>674</v>
      </c>
      <c r="E190" s="30" t="s">
        <v>456</v>
      </c>
      <c r="F190" s="30" t="s">
        <v>390</v>
      </c>
      <c r="G190" s="30" t="s">
        <v>438</v>
      </c>
    </row>
    <row r="192" spans="2:7" x14ac:dyDescent="0.2">
      <c r="B192" s="30" t="s">
        <v>337</v>
      </c>
      <c r="C192" s="30" t="s">
        <v>447</v>
      </c>
      <c r="D192" s="30" t="s">
        <v>145</v>
      </c>
      <c r="E192" s="30" t="s">
        <v>456</v>
      </c>
      <c r="F192" s="30" t="s">
        <v>390</v>
      </c>
    </row>
    <row r="194" spans="2:7" x14ac:dyDescent="0.2">
      <c r="B194" s="30" t="s">
        <v>339</v>
      </c>
      <c r="C194" s="30" t="s">
        <v>439</v>
      </c>
      <c r="D194" s="30" t="s">
        <v>161</v>
      </c>
      <c r="E194" s="30" t="s">
        <v>806</v>
      </c>
      <c r="F194" s="30" t="s">
        <v>388</v>
      </c>
    </row>
    <row r="196" spans="2:7" x14ac:dyDescent="0.2">
      <c r="B196" s="30" t="s">
        <v>340</v>
      </c>
      <c r="C196" s="30" t="s">
        <v>143</v>
      </c>
      <c r="D196" s="30" t="s">
        <v>675</v>
      </c>
      <c r="E196" s="30" t="s">
        <v>456</v>
      </c>
      <c r="F196" s="30" t="s">
        <v>390</v>
      </c>
    </row>
    <row r="198" spans="2:7" x14ac:dyDescent="0.2">
      <c r="B198" s="30" t="s">
        <v>341</v>
      </c>
      <c r="C198" s="30" t="s">
        <v>142</v>
      </c>
      <c r="D198" s="30" t="s">
        <v>446</v>
      </c>
      <c r="E198" s="30" t="s">
        <v>806</v>
      </c>
      <c r="F198" s="30" t="s">
        <v>388</v>
      </c>
    </row>
    <row r="201" spans="2:7" x14ac:dyDescent="0.2">
      <c r="B201" s="30" t="s">
        <v>807</v>
      </c>
    </row>
    <row r="202" spans="2:7" x14ac:dyDescent="0.2">
      <c r="B202" s="30" t="s">
        <v>224</v>
      </c>
      <c r="C202" s="30" t="s">
        <v>225</v>
      </c>
      <c r="D202" s="30" t="s">
        <v>226</v>
      </c>
      <c r="E202" s="30" t="s">
        <v>227</v>
      </c>
      <c r="F202" s="30" t="s">
        <v>228</v>
      </c>
      <c r="G202" s="30" t="s">
        <v>229</v>
      </c>
    </row>
    <row r="204" spans="2:7" x14ac:dyDescent="0.2">
      <c r="B204" s="30" t="s">
        <v>343</v>
      </c>
      <c r="C204" s="30" t="s">
        <v>446</v>
      </c>
      <c r="D204" s="30" t="s">
        <v>141</v>
      </c>
      <c r="E204" s="30" t="s">
        <v>457</v>
      </c>
      <c r="F204" s="30" t="s">
        <v>390</v>
      </c>
    </row>
    <row r="206" spans="2:7" x14ac:dyDescent="0.2">
      <c r="B206" s="30" t="s">
        <v>345</v>
      </c>
      <c r="C206" s="30" t="s">
        <v>675</v>
      </c>
      <c r="D206" s="30" t="s">
        <v>142</v>
      </c>
      <c r="E206" s="30" t="s">
        <v>808</v>
      </c>
      <c r="F206" s="30" t="s">
        <v>388</v>
      </c>
    </row>
    <row r="208" spans="2:7" x14ac:dyDescent="0.2">
      <c r="B208" s="30" t="s">
        <v>346</v>
      </c>
      <c r="C208" s="30" t="s">
        <v>161</v>
      </c>
      <c r="D208" s="30" t="s">
        <v>143</v>
      </c>
      <c r="E208" s="30" t="s">
        <v>457</v>
      </c>
      <c r="F208" s="30" t="s">
        <v>390</v>
      </c>
    </row>
    <row r="210" spans="2:7" x14ac:dyDescent="0.2">
      <c r="B210" s="30" t="s">
        <v>347</v>
      </c>
      <c r="C210" s="30" t="s">
        <v>145</v>
      </c>
      <c r="D210" s="30" t="s">
        <v>439</v>
      </c>
      <c r="E210" s="30" t="s">
        <v>809</v>
      </c>
      <c r="F210" s="30" t="s">
        <v>388</v>
      </c>
    </row>
    <row r="212" spans="2:7" x14ac:dyDescent="0.2">
      <c r="B212" s="30" t="s">
        <v>349</v>
      </c>
      <c r="C212" s="30" t="s">
        <v>674</v>
      </c>
      <c r="D212" s="30" t="s">
        <v>447</v>
      </c>
      <c r="E212" s="30" t="s">
        <v>810</v>
      </c>
      <c r="F212" s="30" t="s">
        <v>388</v>
      </c>
    </row>
    <row r="214" spans="2:7" x14ac:dyDescent="0.2">
      <c r="B214" s="30" t="s">
        <v>350</v>
      </c>
      <c r="C214" s="30" t="s">
        <v>443</v>
      </c>
      <c r="D214" s="30" t="s">
        <v>477</v>
      </c>
      <c r="E214" s="30" t="s">
        <v>808</v>
      </c>
      <c r="F214" s="30" t="s">
        <v>388</v>
      </c>
      <c r="G214" s="30" t="s">
        <v>765</v>
      </c>
    </row>
    <row r="216" spans="2:7" x14ac:dyDescent="0.2">
      <c r="B216" s="30" t="s">
        <v>351</v>
      </c>
      <c r="C216" s="30" t="s">
        <v>442</v>
      </c>
      <c r="D216" s="30" t="s">
        <v>440</v>
      </c>
      <c r="E216" s="30" t="s">
        <v>809</v>
      </c>
      <c r="F216" s="30" t="s">
        <v>388</v>
      </c>
    </row>
    <row r="219" spans="2:7" x14ac:dyDescent="0.2">
      <c r="B219" s="30" t="s">
        <v>811</v>
      </c>
    </row>
    <row r="220" spans="2:7" x14ac:dyDescent="0.2">
      <c r="B220" s="30" t="s">
        <v>224</v>
      </c>
      <c r="C220" s="30" t="s">
        <v>225</v>
      </c>
      <c r="D220" s="30" t="s">
        <v>226</v>
      </c>
      <c r="E220" s="30" t="s">
        <v>227</v>
      </c>
      <c r="F220" s="30" t="s">
        <v>228</v>
      </c>
      <c r="G220" s="30" t="s">
        <v>229</v>
      </c>
    </row>
    <row r="222" spans="2:7" x14ac:dyDescent="0.2">
      <c r="B222" s="30" t="s">
        <v>352</v>
      </c>
      <c r="C222" s="30" t="s">
        <v>141</v>
      </c>
      <c r="D222" s="30" t="s">
        <v>440</v>
      </c>
      <c r="E222" s="30" t="s">
        <v>812</v>
      </c>
      <c r="F222" s="30" t="s">
        <v>388</v>
      </c>
    </row>
    <row r="224" spans="2:7" x14ac:dyDescent="0.2">
      <c r="B224" s="30" t="s">
        <v>354</v>
      </c>
      <c r="C224" s="30" t="s">
        <v>477</v>
      </c>
      <c r="D224" s="30" t="s">
        <v>442</v>
      </c>
      <c r="E224" s="30" t="s">
        <v>458</v>
      </c>
      <c r="F224" s="30" t="s">
        <v>390</v>
      </c>
      <c r="G224" s="30" t="s">
        <v>438</v>
      </c>
    </row>
    <row r="226" spans="2:7" x14ac:dyDescent="0.2">
      <c r="B226" s="30" t="s">
        <v>355</v>
      </c>
      <c r="C226" s="30" t="s">
        <v>447</v>
      </c>
      <c r="D226" s="30" t="s">
        <v>443</v>
      </c>
      <c r="E226" s="30" t="s">
        <v>458</v>
      </c>
      <c r="F226" s="30" t="s">
        <v>390</v>
      </c>
    </row>
    <row r="228" spans="2:7" x14ac:dyDescent="0.2">
      <c r="B228" s="30" t="s">
        <v>357</v>
      </c>
      <c r="C228" s="30" t="s">
        <v>439</v>
      </c>
      <c r="D228" s="30" t="s">
        <v>674</v>
      </c>
      <c r="E228" s="30" t="s">
        <v>812</v>
      </c>
      <c r="F228" s="30" t="s">
        <v>388</v>
      </c>
    </row>
    <row r="230" spans="2:7" x14ac:dyDescent="0.2">
      <c r="B230" s="30" t="s">
        <v>358</v>
      </c>
      <c r="C230" s="30" t="s">
        <v>143</v>
      </c>
      <c r="D230" s="30" t="s">
        <v>145</v>
      </c>
      <c r="E230" s="30" t="s">
        <v>458</v>
      </c>
      <c r="F230" s="30" t="s">
        <v>390</v>
      </c>
    </row>
    <row r="232" spans="2:7" x14ac:dyDescent="0.2">
      <c r="B232" s="30" t="s">
        <v>359</v>
      </c>
      <c r="C232" s="30" t="s">
        <v>142</v>
      </c>
      <c r="D232" s="30" t="s">
        <v>161</v>
      </c>
      <c r="E232" s="30" t="s">
        <v>812</v>
      </c>
      <c r="F232" s="30" t="s">
        <v>388</v>
      </c>
    </row>
    <row r="234" spans="2:7" x14ac:dyDescent="0.2">
      <c r="B234" s="30" t="s">
        <v>361</v>
      </c>
      <c r="C234" s="30" t="s">
        <v>446</v>
      </c>
      <c r="D234" s="30" t="s">
        <v>675</v>
      </c>
      <c r="E234" s="30" t="s">
        <v>812</v>
      </c>
      <c r="F234" s="30" t="s">
        <v>388</v>
      </c>
    </row>
    <row r="237" spans="2:7" x14ac:dyDescent="0.2">
      <c r="B237" s="30" t="s">
        <v>813</v>
      </c>
    </row>
    <row r="238" spans="2:7" x14ac:dyDescent="0.2">
      <c r="B238" s="30" t="s">
        <v>224</v>
      </c>
      <c r="C238" s="30" t="s">
        <v>225</v>
      </c>
      <c r="D238" s="30" t="s">
        <v>226</v>
      </c>
      <c r="E238" s="30" t="s">
        <v>227</v>
      </c>
      <c r="F238" s="30" t="s">
        <v>228</v>
      </c>
      <c r="G238" s="30" t="s">
        <v>229</v>
      </c>
    </row>
    <row r="240" spans="2:7" x14ac:dyDescent="0.2">
      <c r="B240" s="30" t="s">
        <v>510</v>
      </c>
      <c r="C240" s="30" t="s">
        <v>141</v>
      </c>
      <c r="D240" s="30" t="s">
        <v>477</v>
      </c>
      <c r="E240" s="30" t="s">
        <v>814</v>
      </c>
      <c r="F240" s="30" t="s">
        <v>388</v>
      </c>
    </row>
    <row r="242" spans="2:7" x14ac:dyDescent="0.2">
      <c r="B242" s="30" t="s">
        <v>511</v>
      </c>
      <c r="C242" s="30" t="s">
        <v>440</v>
      </c>
      <c r="D242" s="30" t="s">
        <v>447</v>
      </c>
      <c r="E242" s="30" t="s">
        <v>815</v>
      </c>
      <c r="F242" s="30" t="s">
        <v>390</v>
      </c>
    </row>
    <row r="244" spans="2:7" x14ac:dyDescent="0.2">
      <c r="B244" s="30" t="s">
        <v>387</v>
      </c>
      <c r="C244" s="30" t="s">
        <v>442</v>
      </c>
      <c r="D244" s="30" t="s">
        <v>439</v>
      </c>
      <c r="E244" s="30" t="s">
        <v>814</v>
      </c>
      <c r="F244" s="30" t="s">
        <v>388</v>
      </c>
    </row>
    <row r="246" spans="2:7" x14ac:dyDescent="0.2">
      <c r="B246" s="30" t="s">
        <v>512</v>
      </c>
      <c r="C246" s="30" t="s">
        <v>443</v>
      </c>
      <c r="D246" s="30" t="s">
        <v>143</v>
      </c>
      <c r="E246" s="30" t="s">
        <v>816</v>
      </c>
      <c r="F246" s="30" t="s">
        <v>388</v>
      </c>
    </row>
    <row r="248" spans="2:7" x14ac:dyDescent="0.2">
      <c r="B248" s="30" t="s">
        <v>513</v>
      </c>
      <c r="C248" s="30" t="s">
        <v>674</v>
      </c>
      <c r="D248" s="30" t="s">
        <v>142</v>
      </c>
      <c r="E248" s="30" t="s">
        <v>817</v>
      </c>
      <c r="F248" s="30" t="s">
        <v>390</v>
      </c>
    </row>
    <row r="250" spans="2:7" x14ac:dyDescent="0.2">
      <c r="B250" s="30" t="s">
        <v>514</v>
      </c>
      <c r="C250" s="30" t="s">
        <v>145</v>
      </c>
      <c r="D250" s="30" t="s">
        <v>446</v>
      </c>
      <c r="E250" s="30" t="s">
        <v>814</v>
      </c>
      <c r="F250" s="30" t="s">
        <v>388</v>
      </c>
    </row>
    <row r="252" spans="2:7" x14ac:dyDescent="0.2">
      <c r="B252" s="30" t="s">
        <v>515</v>
      </c>
      <c r="C252" s="30" t="s">
        <v>675</v>
      </c>
      <c r="D252" s="30" t="s">
        <v>161</v>
      </c>
      <c r="E252" s="30" t="s">
        <v>817</v>
      </c>
      <c r="F252" s="30" t="s">
        <v>390</v>
      </c>
    </row>
    <row r="255" spans="2:7" x14ac:dyDescent="0.2">
      <c r="B255" s="30" t="s">
        <v>818</v>
      </c>
    </row>
    <row r="256" spans="2:7" x14ac:dyDescent="0.2">
      <c r="B256" s="30" t="s">
        <v>224</v>
      </c>
      <c r="C256" s="30" t="s">
        <v>225</v>
      </c>
      <c r="D256" s="30" t="s">
        <v>226</v>
      </c>
      <c r="E256" s="30" t="s">
        <v>227</v>
      </c>
      <c r="F256" s="30" t="s">
        <v>228</v>
      </c>
      <c r="G256" s="30" t="s">
        <v>229</v>
      </c>
    </row>
    <row r="258" spans="2:6" x14ac:dyDescent="0.2">
      <c r="B258" s="30" t="s">
        <v>516</v>
      </c>
      <c r="C258" s="30" t="s">
        <v>161</v>
      </c>
      <c r="D258" s="30" t="s">
        <v>141</v>
      </c>
      <c r="E258" s="30" t="s">
        <v>819</v>
      </c>
      <c r="F258" s="30" t="s">
        <v>388</v>
      </c>
    </row>
    <row r="260" spans="2:6" x14ac:dyDescent="0.2">
      <c r="B260" s="30" t="s">
        <v>517</v>
      </c>
      <c r="C260" s="30" t="s">
        <v>675</v>
      </c>
      <c r="D260" s="30" t="s">
        <v>145</v>
      </c>
      <c r="E260" s="30" t="s">
        <v>820</v>
      </c>
      <c r="F260" s="30" t="s">
        <v>390</v>
      </c>
    </row>
    <row r="262" spans="2:6" x14ac:dyDescent="0.2">
      <c r="B262" s="30" t="s">
        <v>518</v>
      </c>
      <c r="C262" s="30" t="s">
        <v>446</v>
      </c>
      <c r="D262" s="30" t="s">
        <v>674</v>
      </c>
      <c r="E262" s="30" t="s">
        <v>820</v>
      </c>
      <c r="F262" s="30" t="s">
        <v>390</v>
      </c>
    </row>
    <row r="264" spans="2:6" x14ac:dyDescent="0.2">
      <c r="B264" s="30" t="s">
        <v>519</v>
      </c>
      <c r="C264" s="30" t="s">
        <v>142</v>
      </c>
      <c r="D264" s="30" t="s">
        <v>443</v>
      </c>
      <c r="E264" s="30" t="s">
        <v>821</v>
      </c>
      <c r="F264" s="30" t="s">
        <v>388</v>
      </c>
    </row>
    <row r="266" spans="2:6" x14ac:dyDescent="0.2">
      <c r="B266" s="30" t="s">
        <v>520</v>
      </c>
      <c r="C266" s="30" t="s">
        <v>143</v>
      </c>
      <c r="D266" s="30" t="s">
        <v>442</v>
      </c>
      <c r="E266" s="30" t="s">
        <v>822</v>
      </c>
      <c r="F266" s="30" t="s">
        <v>390</v>
      </c>
    </row>
    <row r="268" spans="2:6" x14ac:dyDescent="0.2">
      <c r="B268" s="30" t="s">
        <v>389</v>
      </c>
      <c r="C268" s="30" t="s">
        <v>439</v>
      </c>
      <c r="D268" s="30" t="s">
        <v>440</v>
      </c>
      <c r="E268" s="30" t="s">
        <v>821</v>
      </c>
      <c r="F268" s="30" t="s">
        <v>388</v>
      </c>
    </row>
    <row r="270" spans="2:6" x14ac:dyDescent="0.2">
      <c r="B270" s="30" t="s">
        <v>522</v>
      </c>
      <c r="C270" s="30" t="s">
        <v>447</v>
      </c>
      <c r="D270" s="30" t="s">
        <v>477</v>
      </c>
      <c r="E270" s="30" t="s">
        <v>822</v>
      </c>
      <c r="F270" s="30" t="s">
        <v>390</v>
      </c>
    </row>
    <row r="273" spans="2:7" x14ac:dyDescent="0.2">
      <c r="B273" s="30" t="s">
        <v>823</v>
      </c>
    </row>
    <row r="274" spans="2:7" x14ac:dyDescent="0.2">
      <c r="B274" s="30" t="s">
        <v>224</v>
      </c>
      <c r="C274" s="30" t="s">
        <v>225</v>
      </c>
      <c r="D274" s="30" t="s">
        <v>226</v>
      </c>
      <c r="E274" s="30" t="s">
        <v>227</v>
      </c>
      <c r="F274" s="30" t="s">
        <v>228</v>
      </c>
      <c r="G274" s="30" t="s">
        <v>229</v>
      </c>
    </row>
    <row r="276" spans="2:7" x14ac:dyDescent="0.2">
      <c r="B276" s="30" t="s">
        <v>537</v>
      </c>
      <c r="C276" s="30" t="s">
        <v>141</v>
      </c>
      <c r="D276" s="30" t="s">
        <v>447</v>
      </c>
      <c r="E276" s="30" t="s">
        <v>824</v>
      </c>
      <c r="F276" s="30" t="s">
        <v>388</v>
      </c>
    </row>
    <row r="278" spans="2:7" x14ac:dyDescent="0.2">
      <c r="B278" s="30" t="s">
        <v>392</v>
      </c>
      <c r="C278" s="30" t="s">
        <v>477</v>
      </c>
      <c r="D278" s="30" t="s">
        <v>439</v>
      </c>
      <c r="E278" s="30" t="s">
        <v>825</v>
      </c>
      <c r="F278" s="30" t="s">
        <v>390</v>
      </c>
      <c r="G278" s="30" t="s">
        <v>438</v>
      </c>
    </row>
    <row r="280" spans="2:7" x14ac:dyDescent="0.2">
      <c r="B280" s="30" t="s">
        <v>539</v>
      </c>
      <c r="C280" s="30" t="s">
        <v>440</v>
      </c>
      <c r="D280" s="30" t="s">
        <v>143</v>
      </c>
      <c r="E280" s="30" t="s">
        <v>826</v>
      </c>
      <c r="F280" s="30" t="s">
        <v>390</v>
      </c>
    </row>
    <row r="282" spans="2:7" x14ac:dyDescent="0.2">
      <c r="B282" s="30" t="s">
        <v>540</v>
      </c>
      <c r="C282" s="30" t="s">
        <v>442</v>
      </c>
      <c r="D282" s="30" t="s">
        <v>142</v>
      </c>
      <c r="E282" s="30" t="s">
        <v>824</v>
      </c>
      <c r="F282" s="30" t="s">
        <v>388</v>
      </c>
    </row>
    <row r="284" spans="2:7" x14ac:dyDescent="0.2">
      <c r="B284" s="30" t="s">
        <v>541</v>
      </c>
      <c r="C284" s="30" t="s">
        <v>443</v>
      </c>
      <c r="D284" s="30" t="s">
        <v>446</v>
      </c>
      <c r="E284" s="30" t="s">
        <v>824</v>
      </c>
      <c r="F284" s="30" t="s">
        <v>388</v>
      </c>
    </row>
    <row r="286" spans="2:7" x14ac:dyDescent="0.2">
      <c r="B286" s="30" t="s">
        <v>542</v>
      </c>
      <c r="C286" s="30" t="s">
        <v>674</v>
      </c>
      <c r="D286" s="30" t="s">
        <v>675</v>
      </c>
      <c r="E286" s="30" t="s">
        <v>825</v>
      </c>
      <c r="F286" s="30" t="s">
        <v>390</v>
      </c>
    </row>
    <row r="288" spans="2:7" x14ac:dyDescent="0.2">
      <c r="B288" s="30" t="s">
        <v>543</v>
      </c>
      <c r="C288" s="30" t="s">
        <v>145</v>
      </c>
      <c r="D288" s="30" t="s">
        <v>161</v>
      </c>
      <c r="E288" s="30" t="s">
        <v>824</v>
      </c>
      <c r="F288" s="30" t="s">
        <v>388</v>
      </c>
    </row>
    <row r="291" spans="2:7" x14ac:dyDescent="0.2">
      <c r="B291" s="30" t="s">
        <v>827</v>
      </c>
    </row>
    <row r="292" spans="2:7" x14ac:dyDescent="0.2">
      <c r="B292" s="30" t="s">
        <v>224</v>
      </c>
      <c r="C292" s="30" t="s">
        <v>225</v>
      </c>
      <c r="D292" s="30" t="s">
        <v>226</v>
      </c>
      <c r="E292" s="30" t="s">
        <v>227</v>
      </c>
      <c r="F292" s="30" t="s">
        <v>228</v>
      </c>
      <c r="G292" s="30" t="s">
        <v>229</v>
      </c>
    </row>
    <row r="294" spans="2:7" x14ac:dyDescent="0.2">
      <c r="B294" s="30" t="s">
        <v>545</v>
      </c>
      <c r="C294" s="30" t="s">
        <v>145</v>
      </c>
      <c r="D294" s="30" t="s">
        <v>141</v>
      </c>
      <c r="E294" s="30" t="s">
        <v>828</v>
      </c>
      <c r="F294" s="30" t="s">
        <v>388</v>
      </c>
    </row>
    <row r="296" spans="2:7" x14ac:dyDescent="0.2">
      <c r="B296" s="30" t="s">
        <v>547</v>
      </c>
      <c r="C296" s="30" t="s">
        <v>161</v>
      </c>
      <c r="D296" s="30" t="s">
        <v>674</v>
      </c>
      <c r="E296" s="30" t="s">
        <v>829</v>
      </c>
      <c r="F296" s="30" t="s">
        <v>388</v>
      </c>
    </row>
    <row r="298" spans="2:7" x14ac:dyDescent="0.2">
      <c r="B298" s="30" t="s">
        <v>548</v>
      </c>
      <c r="C298" s="30" t="s">
        <v>675</v>
      </c>
      <c r="D298" s="30" t="s">
        <v>443</v>
      </c>
      <c r="E298" s="30" t="s">
        <v>830</v>
      </c>
      <c r="F298" s="30" t="s">
        <v>390</v>
      </c>
    </row>
    <row r="300" spans="2:7" x14ac:dyDescent="0.2">
      <c r="B300" s="30" t="s">
        <v>549</v>
      </c>
      <c r="C300" s="30" t="s">
        <v>446</v>
      </c>
      <c r="D300" s="30" t="s">
        <v>442</v>
      </c>
      <c r="E300" s="30" t="s">
        <v>830</v>
      </c>
      <c r="F300" s="30" t="s">
        <v>390</v>
      </c>
    </row>
    <row r="302" spans="2:7" x14ac:dyDescent="0.2">
      <c r="B302" s="30" t="s">
        <v>550</v>
      </c>
      <c r="C302" s="30" t="s">
        <v>142</v>
      </c>
      <c r="D302" s="30" t="s">
        <v>440</v>
      </c>
      <c r="E302" s="30" t="s">
        <v>828</v>
      </c>
      <c r="F302" s="30" t="s">
        <v>388</v>
      </c>
    </row>
    <row r="304" spans="2:7" x14ac:dyDescent="0.2">
      <c r="B304" s="30" t="s">
        <v>551</v>
      </c>
      <c r="C304" s="30" t="s">
        <v>143</v>
      </c>
      <c r="D304" s="30" t="s">
        <v>477</v>
      </c>
      <c r="E304" s="30" t="s">
        <v>831</v>
      </c>
      <c r="F304" s="30" t="s">
        <v>390</v>
      </c>
    </row>
    <row r="306" spans="2:7" x14ac:dyDescent="0.2">
      <c r="B306" s="30" t="s">
        <v>391</v>
      </c>
      <c r="C306" s="30" t="s">
        <v>439</v>
      </c>
      <c r="D306" s="30" t="s">
        <v>447</v>
      </c>
      <c r="E306" s="30" t="s">
        <v>828</v>
      </c>
      <c r="F306" s="30" t="s">
        <v>388</v>
      </c>
    </row>
    <row r="309" spans="2:7" x14ac:dyDescent="0.2">
      <c r="B309" s="30" t="s">
        <v>832</v>
      </c>
    </row>
    <row r="310" spans="2:7" x14ac:dyDescent="0.2">
      <c r="B310" s="30" t="s">
        <v>224</v>
      </c>
      <c r="C310" s="30" t="s">
        <v>225</v>
      </c>
      <c r="D310" s="30" t="s">
        <v>226</v>
      </c>
      <c r="E310" s="30" t="s">
        <v>227</v>
      </c>
      <c r="F310" s="30" t="s">
        <v>228</v>
      </c>
      <c r="G310" s="30" t="s">
        <v>229</v>
      </c>
    </row>
    <row r="312" spans="2:7" x14ac:dyDescent="0.2">
      <c r="B312" s="30" t="s">
        <v>395</v>
      </c>
      <c r="C312" s="30" t="s">
        <v>141</v>
      </c>
      <c r="D312" s="30" t="s">
        <v>439</v>
      </c>
      <c r="E312" s="30" t="s">
        <v>833</v>
      </c>
      <c r="F312" s="30" t="s">
        <v>388</v>
      </c>
    </row>
    <row r="314" spans="2:7" x14ac:dyDescent="0.2">
      <c r="B314" s="30" t="s">
        <v>564</v>
      </c>
      <c r="C314" s="30" t="s">
        <v>447</v>
      </c>
      <c r="D314" s="30" t="s">
        <v>143</v>
      </c>
      <c r="E314" s="30" t="s">
        <v>834</v>
      </c>
      <c r="F314" s="30" t="s">
        <v>390</v>
      </c>
    </row>
    <row r="316" spans="2:7" x14ac:dyDescent="0.2">
      <c r="B316" s="30" t="s">
        <v>565</v>
      </c>
      <c r="C316" s="30" t="s">
        <v>477</v>
      </c>
      <c r="D316" s="30" t="s">
        <v>142</v>
      </c>
      <c r="E316" s="30" t="s">
        <v>835</v>
      </c>
      <c r="F316" s="30" t="s">
        <v>390</v>
      </c>
      <c r="G316" s="30" t="s">
        <v>438</v>
      </c>
    </row>
    <row r="318" spans="2:7" x14ac:dyDescent="0.2">
      <c r="B318" s="30" t="s">
        <v>566</v>
      </c>
      <c r="C318" s="30" t="s">
        <v>440</v>
      </c>
      <c r="D318" s="30" t="s">
        <v>446</v>
      </c>
      <c r="E318" s="30" t="s">
        <v>834</v>
      </c>
      <c r="F318" s="30" t="s">
        <v>390</v>
      </c>
    </row>
    <row r="320" spans="2:7" x14ac:dyDescent="0.2">
      <c r="B320" s="30" t="s">
        <v>567</v>
      </c>
      <c r="C320" s="30" t="s">
        <v>442</v>
      </c>
      <c r="D320" s="30" t="s">
        <v>675</v>
      </c>
      <c r="E320" s="30" t="s">
        <v>833</v>
      </c>
      <c r="F320" s="30" t="s">
        <v>388</v>
      </c>
    </row>
    <row r="322" spans="2:7" x14ac:dyDescent="0.2">
      <c r="B322" s="30" t="s">
        <v>568</v>
      </c>
      <c r="C322" s="30" t="s">
        <v>443</v>
      </c>
      <c r="D322" s="30" t="s">
        <v>161</v>
      </c>
      <c r="E322" s="30" t="s">
        <v>833</v>
      </c>
      <c r="F322" s="30" t="s">
        <v>388</v>
      </c>
    </row>
    <row r="324" spans="2:7" x14ac:dyDescent="0.2">
      <c r="B324" s="30" t="s">
        <v>569</v>
      </c>
      <c r="C324" s="30" t="s">
        <v>674</v>
      </c>
      <c r="D324" s="30" t="s">
        <v>145</v>
      </c>
      <c r="E324" s="30" t="s">
        <v>835</v>
      </c>
      <c r="F324" s="30" t="s">
        <v>390</v>
      </c>
    </row>
    <row r="327" spans="2:7" x14ac:dyDescent="0.2">
      <c r="B327" s="30" t="s">
        <v>836</v>
      </c>
    </row>
    <row r="328" spans="2:7" x14ac:dyDescent="0.2">
      <c r="B328" s="30" t="s">
        <v>224</v>
      </c>
      <c r="C328" s="30" t="s">
        <v>225</v>
      </c>
      <c r="D328" s="30" t="s">
        <v>226</v>
      </c>
      <c r="E328" s="30" t="s">
        <v>227</v>
      </c>
      <c r="F328" s="30" t="s">
        <v>228</v>
      </c>
      <c r="G328" s="30" t="s">
        <v>229</v>
      </c>
    </row>
    <row r="330" spans="2:7" x14ac:dyDescent="0.2">
      <c r="B330" s="30" t="s">
        <v>570</v>
      </c>
      <c r="C330" s="30" t="s">
        <v>674</v>
      </c>
      <c r="D330" s="30" t="s">
        <v>141</v>
      </c>
      <c r="E330" s="30" t="s">
        <v>837</v>
      </c>
      <c r="F330" s="30" t="s">
        <v>390</v>
      </c>
    </row>
    <row r="332" spans="2:7" x14ac:dyDescent="0.2">
      <c r="B332" s="30" t="s">
        <v>571</v>
      </c>
      <c r="C332" s="30" t="s">
        <v>145</v>
      </c>
      <c r="D332" s="30" t="s">
        <v>443</v>
      </c>
      <c r="E332" s="30" t="s">
        <v>838</v>
      </c>
      <c r="F332" s="30" t="s">
        <v>388</v>
      </c>
    </row>
    <row r="334" spans="2:7" x14ac:dyDescent="0.2">
      <c r="B334" s="30" t="s">
        <v>572</v>
      </c>
      <c r="C334" s="30" t="s">
        <v>161</v>
      </c>
      <c r="D334" s="30" t="s">
        <v>442</v>
      </c>
      <c r="E334" s="30" t="s">
        <v>839</v>
      </c>
      <c r="F334" s="30" t="s">
        <v>388</v>
      </c>
    </row>
    <row r="336" spans="2:7" x14ac:dyDescent="0.2">
      <c r="B336" s="30" t="s">
        <v>573</v>
      </c>
      <c r="C336" s="30" t="s">
        <v>675</v>
      </c>
      <c r="D336" s="30" t="s">
        <v>440</v>
      </c>
      <c r="E336" s="30" t="s">
        <v>837</v>
      </c>
      <c r="F336" s="30" t="s">
        <v>390</v>
      </c>
    </row>
    <row r="338" spans="2:7" x14ac:dyDescent="0.2">
      <c r="B338" s="30" t="s">
        <v>574</v>
      </c>
      <c r="C338" s="30" t="s">
        <v>446</v>
      </c>
      <c r="D338" s="30" t="s">
        <v>477</v>
      </c>
      <c r="E338" s="30" t="s">
        <v>837</v>
      </c>
      <c r="F338" s="30" t="s">
        <v>390</v>
      </c>
    </row>
    <row r="340" spans="2:7" x14ac:dyDescent="0.2">
      <c r="B340" s="30" t="s">
        <v>575</v>
      </c>
      <c r="C340" s="30" t="s">
        <v>142</v>
      </c>
      <c r="D340" s="30" t="s">
        <v>447</v>
      </c>
      <c r="E340" s="30" t="s">
        <v>838</v>
      </c>
      <c r="F340" s="30" t="s">
        <v>388</v>
      </c>
    </row>
    <row r="342" spans="2:7" x14ac:dyDescent="0.2">
      <c r="B342" s="30" t="s">
        <v>396</v>
      </c>
      <c r="C342" s="30" t="s">
        <v>143</v>
      </c>
      <c r="D342" s="30" t="s">
        <v>439</v>
      </c>
      <c r="E342" s="30" t="s">
        <v>840</v>
      </c>
      <c r="F342" s="30" t="s">
        <v>390</v>
      </c>
    </row>
    <row r="345" spans="2:7" x14ac:dyDescent="0.2">
      <c r="B345" s="30" t="s">
        <v>841</v>
      </c>
    </row>
    <row r="346" spans="2:7" x14ac:dyDescent="0.2">
      <c r="B346" s="30" t="s">
        <v>224</v>
      </c>
      <c r="C346" s="30" t="s">
        <v>225</v>
      </c>
      <c r="D346" s="30" t="s">
        <v>226</v>
      </c>
      <c r="E346" s="30" t="s">
        <v>227</v>
      </c>
      <c r="F346" s="30" t="s">
        <v>228</v>
      </c>
      <c r="G346" s="30" t="s">
        <v>229</v>
      </c>
    </row>
    <row r="348" spans="2:7" x14ac:dyDescent="0.2">
      <c r="B348" s="30" t="s">
        <v>578</v>
      </c>
      <c r="C348" s="30" t="s">
        <v>141</v>
      </c>
      <c r="D348" s="30" t="s">
        <v>143</v>
      </c>
      <c r="E348" s="30" t="s">
        <v>842</v>
      </c>
      <c r="F348" s="30" t="s">
        <v>388</v>
      </c>
    </row>
    <row r="350" spans="2:7" x14ac:dyDescent="0.2">
      <c r="B350" s="30" t="s">
        <v>397</v>
      </c>
      <c r="C350" s="30" t="s">
        <v>439</v>
      </c>
      <c r="D350" s="30" t="s">
        <v>142</v>
      </c>
      <c r="E350" s="30" t="s">
        <v>842</v>
      </c>
      <c r="F350" s="30" t="s">
        <v>388</v>
      </c>
    </row>
    <row r="352" spans="2:7" x14ac:dyDescent="0.2">
      <c r="B352" s="30" t="s">
        <v>579</v>
      </c>
      <c r="C352" s="30" t="s">
        <v>447</v>
      </c>
      <c r="D352" s="30" t="s">
        <v>446</v>
      </c>
      <c r="E352" s="30" t="s">
        <v>843</v>
      </c>
      <c r="F352" s="30" t="s">
        <v>390</v>
      </c>
    </row>
    <row r="354" spans="2:7" x14ac:dyDescent="0.2">
      <c r="B354" s="30" t="s">
        <v>580</v>
      </c>
      <c r="C354" s="30" t="s">
        <v>477</v>
      </c>
      <c r="D354" s="30" t="s">
        <v>675</v>
      </c>
      <c r="E354" s="30" t="s">
        <v>844</v>
      </c>
      <c r="F354" s="30" t="s">
        <v>390</v>
      </c>
      <c r="G354" s="30" t="s">
        <v>438</v>
      </c>
    </row>
    <row r="356" spans="2:7" x14ac:dyDescent="0.2">
      <c r="B356" s="30" t="s">
        <v>581</v>
      </c>
      <c r="C356" s="30" t="s">
        <v>440</v>
      </c>
      <c r="D356" s="30" t="s">
        <v>161</v>
      </c>
      <c r="E356" s="30" t="s">
        <v>843</v>
      </c>
      <c r="F356" s="30" t="s">
        <v>390</v>
      </c>
    </row>
    <row r="358" spans="2:7" x14ac:dyDescent="0.2">
      <c r="B358" s="30" t="s">
        <v>582</v>
      </c>
      <c r="C358" s="30" t="s">
        <v>442</v>
      </c>
      <c r="D358" s="30" t="s">
        <v>145</v>
      </c>
      <c r="E358" s="30" t="s">
        <v>842</v>
      </c>
      <c r="F358" s="30" t="s">
        <v>388</v>
      </c>
    </row>
    <row r="360" spans="2:7" x14ac:dyDescent="0.2">
      <c r="B360" s="30" t="s">
        <v>583</v>
      </c>
      <c r="C360" s="30" t="s">
        <v>443</v>
      </c>
      <c r="D360" s="30" t="s">
        <v>674</v>
      </c>
      <c r="E360" s="30" t="s">
        <v>842</v>
      </c>
      <c r="F360" s="30" t="s">
        <v>388</v>
      </c>
    </row>
    <row r="363" spans="2:7" x14ac:dyDescent="0.2">
      <c r="B363" s="30" t="s">
        <v>845</v>
      </c>
    </row>
    <row r="364" spans="2:7" x14ac:dyDescent="0.2">
      <c r="B364" s="30" t="s">
        <v>224</v>
      </c>
      <c r="C364" s="30" t="s">
        <v>225</v>
      </c>
      <c r="D364" s="30" t="s">
        <v>226</v>
      </c>
      <c r="E364" s="30" t="s">
        <v>227</v>
      </c>
      <c r="F364" s="30" t="s">
        <v>228</v>
      </c>
      <c r="G364" s="30" t="s">
        <v>229</v>
      </c>
    </row>
    <row r="366" spans="2:7" x14ac:dyDescent="0.2">
      <c r="B366" s="30" t="s">
        <v>585</v>
      </c>
      <c r="C366" s="30" t="s">
        <v>443</v>
      </c>
      <c r="D366" s="30" t="s">
        <v>141</v>
      </c>
      <c r="E366" s="30" t="s">
        <v>846</v>
      </c>
      <c r="F366" s="30" t="s">
        <v>388</v>
      </c>
    </row>
    <row r="368" spans="2:7" x14ac:dyDescent="0.2">
      <c r="B368" s="30" t="s">
        <v>586</v>
      </c>
      <c r="C368" s="30" t="s">
        <v>674</v>
      </c>
      <c r="D368" s="30" t="s">
        <v>442</v>
      </c>
      <c r="E368" s="30" t="s">
        <v>847</v>
      </c>
      <c r="F368" s="30" t="s">
        <v>390</v>
      </c>
    </row>
    <row r="370" spans="2:7" x14ac:dyDescent="0.2">
      <c r="B370" s="30" t="s">
        <v>587</v>
      </c>
      <c r="C370" s="30" t="s">
        <v>145</v>
      </c>
      <c r="D370" s="30" t="s">
        <v>440</v>
      </c>
      <c r="E370" s="30" t="s">
        <v>846</v>
      </c>
      <c r="F370" s="30" t="s">
        <v>388</v>
      </c>
    </row>
    <row r="372" spans="2:7" x14ac:dyDescent="0.2">
      <c r="B372" s="30" t="s">
        <v>589</v>
      </c>
      <c r="C372" s="30" t="s">
        <v>161</v>
      </c>
      <c r="D372" s="30" t="s">
        <v>477</v>
      </c>
      <c r="E372" s="30" t="s">
        <v>848</v>
      </c>
      <c r="F372" s="30" t="s">
        <v>388</v>
      </c>
    </row>
    <row r="374" spans="2:7" x14ac:dyDescent="0.2">
      <c r="B374" s="30" t="s">
        <v>590</v>
      </c>
      <c r="C374" s="30" t="s">
        <v>675</v>
      </c>
      <c r="D374" s="30" t="s">
        <v>447</v>
      </c>
      <c r="E374" s="30" t="s">
        <v>847</v>
      </c>
      <c r="F374" s="30" t="s">
        <v>390</v>
      </c>
    </row>
    <row r="376" spans="2:7" x14ac:dyDescent="0.2">
      <c r="B376" s="30" t="s">
        <v>408</v>
      </c>
      <c r="C376" s="30" t="s">
        <v>446</v>
      </c>
      <c r="D376" s="30" t="s">
        <v>439</v>
      </c>
      <c r="E376" s="30" t="s">
        <v>847</v>
      </c>
      <c r="F376" s="30" t="s">
        <v>390</v>
      </c>
    </row>
    <row r="378" spans="2:7" x14ac:dyDescent="0.2">
      <c r="B378" s="30" t="s">
        <v>591</v>
      </c>
      <c r="C378" s="30" t="s">
        <v>142</v>
      </c>
      <c r="D378" s="30" t="s">
        <v>143</v>
      </c>
      <c r="E378" s="30" t="s">
        <v>846</v>
      </c>
      <c r="F378" s="30" t="s">
        <v>388</v>
      </c>
    </row>
    <row r="381" spans="2:7" x14ac:dyDescent="0.2">
      <c r="B381" s="30" t="s">
        <v>849</v>
      </c>
    </row>
    <row r="382" spans="2:7" x14ac:dyDescent="0.2">
      <c r="B382" s="30" t="s">
        <v>224</v>
      </c>
      <c r="C382" s="30" t="s">
        <v>225</v>
      </c>
      <c r="D382" s="30" t="s">
        <v>226</v>
      </c>
      <c r="E382" s="30" t="s">
        <v>227</v>
      </c>
      <c r="F382" s="30" t="s">
        <v>228</v>
      </c>
      <c r="G382" s="30" t="s">
        <v>229</v>
      </c>
    </row>
    <row r="384" spans="2:7" x14ac:dyDescent="0.2">
      <c r="B384" s="30" t="s">
        <v>593</v>
      </c>
      <c r="C384" s="30" t="s">
        <v>141</v>
      </c>
      <c r="D384" s="30" t="s">
        <v>142</v>
      </c>
      <c r="E384" s="30" t="s">
        <v>850</v>
      </c>
      <c r="F384" s="30" t="s">
        <v>388</v>
      </c>
    </row>
    <row r="386" spans="2:7" x14ac:dyDescent="0.2">
      <c r="B386" s="30" t="s">
        <v>594</v>
      </c>
      <c r="C386" s="30" t="s">
        <v>143</v>
      </c>
      <c r="D386" s="30" t="s">
        <v>446</v>
      </c>
      <c r="E386" s="30" t="s">
        <v>851</v>
      </c>
      <c r="F386" s="30" t="s">
        <v>390</v>
      </c>
    </row>
    <row r="388" spans="2:7" x14ac:dyDescent="0.2">
      <c r="B388" s="30" t="s">
        <v>409</v>
      </c>
      <c r="C388" s="30" t="s">
        <v>439</v>
      </c>
      <c r="D388" s="30" t="s">
        <v>675</v>
      </c>
      <c r="E388" s="30" t="s">
        <v>850</v>
      </c>
      <c r="F388" s="30" t="s">
        <v>388</v>
      </c>
    </row>
    <row r="390" spans="2:7" x14ac:dyDescent="0.2">
      <c r="B390" s="30" t="s">
        <v>595</v>
      </c>
      <c r="C390" s="30" t="s">
        <v>447</v>
      </c>
      <c r="D390" s="30" t="s">
        <v>161</v>
      </c>
      <c r="E390" s="30" t="s">
        <v>852</v>
      </c>
      <c r="F390" s="30" t="s">
        <v>390</v>
      </c>
    </row>
    <row r="392" spans="2:7" x14ac:dyDescent="0.2">
      <c r="B392" s="30" t="s">
        <v>596</v>
      </c>
      <c r="C392" s="30" t="s">
        <v>477</v>
      </c>
      <c r="D392" s="30" t="s">
        <v>145</v>
      </c>
      <c r="E392" s="30" t="s">
        <v>853</v>
      </c>
      <c r="F392" s="30" t="s">
        <v>390</v>
      </c>
      <c r="G392" s="30" t="s">
        <v>438</v>
      </c>
    </row>
    <row r="394" spans="2:7" x14ac:dyDescent="0.2">
      <c r="B394" s="30" t="s">
        <v>598</v>
      </c>
      <c r="C394" s="30" t="s">
        <v>440</v>
      </c>
      <c r="D394" s="30" t="s">
        <v>674</v>
      </c>
      <c r="E394" s="30" t="s">
        <v>852</v>
      </c>
      <c r="F394" s="30" t="s">
        <v>390</v>
      </c>
    </row>
    <row r="396" spans="2:7" x14ac:dyDescent="0.2">
      <c r="B396" s="30" t="s">
        <v>599</v>
      </c>
      <c r="C396" s="30" t="s">
        <v>442</v>
      </c>
      <c r="D396" s="30" t="s">
        <v>443</v>
      </c>
      <c r="E396" s="30" t="s">
        <v>850</v>
      </c>
      <c r="F396" s="30" t="s">
        <v>388</v>
      </c>
    </row>
    <row r="399" spans="2:7" x14ac:dyDescent="0.2">
      <c r="B399" s="30" t="s">
        <v>854</v>
      </c>
    </row>
    <row r="400" spans="2:7" x14ac:dyDescent="0.2">
      <c r="B400" s="30" t="s">
        <v>224</v>
      </c>
      <c r="C400" s="30" t="s">
        <v>225</v>
      </c>
      <c r="D400" s="30" t="s">
        <v>226</v>
      </c>
      <c r="E400" s="30" t="s">
        <v>227</v>
      </c>
      <c r="F400" s="30" t="s">
        <v>228</v>
      </c>
      <c r="G400" s="30" t="s">
        <v>229</v>
      </c>
    </row>
    <row r="402" spans="2:6" x14ac:dyDescent="0.2">
      <c r="B402" s="30" t="s">
        <v>606</v>
      </c>
      <c r="C402" s="30" t="s">
        <v>442</v>
      </c>
      <c r="D402" s="30" t="s">
        <v>141</v>
      </c>
      <c r="E402" s="30" t="s">
        <v>855</v>
      </c>
      <c r="F402" s="30" t="s">
        <v>388</v>
      </c>
    </row>
    <row r="404" spans="2:6" x14ac:dyDescent="0.2">
      <c r="B404" s="30" t="s">
        <v>607</v>
      </c>
      <c r="C404" s="30" t="s">
        <v>443</v>
      </c>
      <c r="D404" s="30" t="s">
        <v>440</v>
      </c>
      <c r="E404" s="30" t="s">
        <v>855</v>
      </c>
      <c r="F404" s="30" t="s">
        <v>388</v>
      </c>
    </row>
    <row r="406" spans="2:6" x14ac:dyDescent="0.2">
      <c r="B406" s="30" t="s">
        <v>608</v>
      </c>
      <c r="C406" s="30" t="s">
        <v>674</v>
      </c>
      <c r="D406" s="30" t="s">
        <v>477</v>
      </c>
      <c r="E406" s="30" t="s">
        <v>856</v>
      </c>
      <c r="F406" s="30" t="s">
        <v>390</v>
      </c>
    </row>
    <row r="408" spans="2:6" x14ac:dyDescent="0.2">
      <c r="B408" s="30" t="s">
        <v>609</v>
      </c>
      <c r="C408" s="30" t="s">
        <v>145</v>
      </c>
      <c r="D408" s="30" t="s">
        <v>447</v>
      </c>
      <c r="E408" s="30" t="s">
        <v>855</v>
      </c>
      <c r="F408" s="30" t="s">
        <v>388</v>
      </c>
    </row>
    <row r="410" spans="2:6" x14ac:dyDescent="0.2">
      <c r="B410" s="30" t="s">
        <v>410</v>
      </c>
      <c r="C410" s="30" t="s">
        <v>161</v>
      </c>
      <c r="D410" s="30" t="s">
        <v>439</v>
      </c>
      <c r="E410" s="30" t="s">
        <v>857</v>
      </c>
      <c r="F410" s="30" t="s">
        <v>388</v>
      </c>
    </row>
    <row r="412" spans="2:6" x14ac:dyDescent="0.2">
      <c r="B412" s="30" t="s">
        <v>610</v>
      </c>
      <c r="C412" s="30" t="s">
        <v>675</v>
      </c>
      <c r="D412" s="30" t="s">
        <v>143</v>
      </c>
      <c r="E412" s="30" t="s">
        <v>856</v>
      </c>
      <c r="F412" s="30" t="s">
        <v>390</v>
      </c>
    </row>
    <row r="414" spans="2:6" x14ac:dyDescent="0.2">
      <c r="B414" s="30" t="s">
        <v>611</v>
      </c>
      <c r="C414" s="30" t="s">
        <v>446</v>
      </c>
      <c r="D414" s="30" t="s">
        <v>142</v>
      </c>
      <c r="E414" s="30" t="s">
        <v>856</v>
      </c>
      <c r="F414" s="30" t="s">
        <v>390</v>
      </c>
    </row>
    <row r="417" spans="2:7" x14ac:dyDescent="0.2">
      <c r="B417" s="30" t="s">
        <v>858</v>
      </c>
    </row>
    <row r="418" spans="2:7" x14ac:dyDescent="0.2">
      <c r="B418" s="30" t="s">
        <v>224</v>
      </c>
      <c r="C418" s="30" t="s">
        <v>225</v>
      </c>
      <c r="D418" s="30" t="s">
        <v>226</v>
      </c>
      <c r="E418" s="30" t="s">
        <v>227</v>
      </c>
      <c r="F418" s="30" t="s">
        <v>228</v>
      </c>
      <c r="G418" s="30" t="s">
        <v>229</v>
      </c>
    </row>
    <row r="420" spans="2:7" x14ac:dyDescent="0.2">
      <c r="B420" s="30" t="s">
        <v>612</v>
      </c>
      <c r="C420" s="30" t="s">
        <v>141</v>
      </c>
      <c r="D420" s="30" t="s">
        <v>446</v>
      </c>
      <c r="E420" s="30" t="s">
        <v>859</v>
      </c>
      <c r="F420" s="30" t="s">
        <v>388</v>
      </c>
    </row>
    <row r="422" spans="2:7" x14ac:dyDescent="0.2">
      <c r="B422" s="30" t="s">
        <v>613</v>
      </c>
      <c r="C422" s="30" t="s">
        <v>142</v>
      </c>
      <c r="D422" s="30" t="s">
        <v>675</v>
      </c>
      <c r="E422" s="30" t="s">
        <v>859</v>
      </c>
      <c r="F422" s="30" t="s">
        <v>388</v>
      </c>
    </row>
    <row r="424" spans="2:7" x14ac:dyDescent="0.2">
      <c r="B424" s="30" t="s">
        <v>614</v>
      </c>
      <c r="C424" s="30" t="s">
        <v>143</v>
      </c>
      <c r="D424" s="30" t="s">
        <v>161</v>
      </c>
      <c r="E424" s="30" t="s">
        <v>860</v>
      </c>
      <c r="F424" s="30" t="s">
        <v>390</v>
      </c>
    </row>
    <row r="426" spans="2:7" x14ac:dyDescent="0.2">
      <c r="B426" s="30" t="s">
        <v>411</v>
      </c>
      <c r="C426" s="30" t="s">
        <v>439</v>
      </c>
      <c r="D426" s="30" t="s">
        <v>145</v>
      </c>
      <c r="E426" s="30" t="s">
        <v>859</v>
      </c>
      <c r="F426" s="30" t="s">
        <v>388</v>
      </c>
    </row>
    <row r="428" spans="2:7" x14ac:dyDescent="0.2">
      <c r="B428" s="30" t="s">
        <v>616</v>
      </c>
      <c r="C428" s="30" t="s">
        <v>447</v>
      </c>
      <c r="D428" s="30" t="s">
        <v>674</v>
      </c>
      <c r="E428" s="30" t="s">
        <v>861</v>
      </c>
      <c r="F428" s="30" t="s">
        <v>390</v>
      </c>
    </row>
    <row r="430" spans="2:7" x14ac:dyDescent="0.2">
      <c r="B430" s="30" t="s">
        <v>617</v>
      </c>
      <c r="C430" s="30" t="s">
        <v>477</v>
      </c>
      <c r="D430" s="30" t="s">
        <v>443</v>
      </c>
      <c r="E430" s="30" t="s">
        <v>862</v>
      </c>
      <c r="F430" s="30" t="s">
        <v>390</v>
      </c>
      <c r="G430" s="30" t="s">
        <v>438</v>
      </c>
    </row>
    <row r="432" spans="2:7" x14ac:dyDescent="0.2">
      <c r="B432" s="30" t="s">
        <v>620</v>
      </c>
      <c r="C432" s="30" t="s">
        <v>440</v>
      </c>
      <c r="D432" s="30" t="s">
        <v>442</v>
      </c>
      <c r="E432" s="30" t="s">
        <v>861</v>
      </c>
      <c r="F432" s="30" t="s">
        <v>390</v>
      </c>
    </row>
    <row r="435" spans="2:7" x14ac:dyDescent="0.2">
      <c r="B435" s="30" t="s">
        <v>863</v>
      </c>
    </row>
    <row r="436" spans="2:7" x14ac:dyDescent="0.2">
      <c r="B436" s="30" t="s">
        <v>224</v>
      </c>
      <c r="C436" s="30" t="s">
        <v>225</v>
      </c>
      <c r="D436" s="30" t="s">
        <v>226</v>
      </c>
      <c r="E436" s="30" t="s">
        <v>227</v>
      </c>
      <c r="F436" s="30" t="s">
        <v>228</v>
      </c>
      <c r="G436" s="30" t="s">
        <v>229</v>
      </c>
    </row>
    <row r="438" spans="2:7" x14ac:dyDescent="0.2">
      <c r="B438" s="30" t="s">
        <v>412</v>
      </c>
      <c r="C438" s="30" t="s">
        <v>440</v>
      </c>
      <c r="D438" s="30" t="s">
        <v>141</v>
      </c>
      <c r="E438" s="30" t="s">
        <v>864</v>
      </c>
      <c r="F438" s="30" t="s">
        <v>390</v>
      </c>
    </row>
    <row r="440" spans="2:7" x14ac:dyDescent="0.2">
      <c r="B440" s="30" t="s">
        <v>413</v>
      </c>
      <c r="C440" s="30" t="s">
        <v>442</v>
      </c>
      <c r="D440" s="30" t="s">
        <v>477</v>
      </c>
      <c r="E440" s="30" t="s">
        <v>865</v>
      </c>
      <c r="F440" s="30" t="s">
        <v>388</v>
      </c>
    </row>
    <row r="442" spans="2:7" x14ac:dyDescent="0.2">
      <c r="B442" s="30" t="s">
        <v>414</v>
      </c>
      <c r="C442" s="30" t="s">
        <v>443</v>
      </c>
      <c r="D442" s="30" t="s">
        <v>447</v>
      </c>
      <c r="E442" s="30" t="s">
        <v>865</v>
      </c>
      <c r="F442" s="30" t="s">
        <v>388</v>
      </c>
    </row>
    <row r="444" spans="2:7" x14ac:dyDescent="0.2">
      <c r="B444" s="30" t="s">
        <v>415</v>
      </c>
      <c r="C444" s="30" t="s">
        <v>674</v>
      </c>
      <c r="D444" s="30" t="s">
        <v>439</v>
      </c>
      <c r="E444" s="30" t="s">
        <v>866</v>
      </c>
      <c r="F444" s="30" t="s">
        <v>390</v>
      </c>
    </row>
    <row r="446" spans="2:7" x14ac:dyDescent="0.2">
      <c r="B446" s="30" t="s">
        <v>416</v>
      </c>
      <c r="C446" s="30" t="s">
        <v>145</v>
      </c>
      <c r="D446" s="30" t="s">
        <v>143</v>
      </c>
      <c r="E446" s="30" t="s">
        <v>865</v>
      </c>
      <c r="F446" s="30" t="s">
        <v>388</v>
      </c>
    </row>
    <row r="448" spans="2:7" x14ac:dyDescent="0.2">
      <c r="B448" s="30" t="s">
        <v>417</v>
      </c>
      <c r="C448" s="30" t="s">
        <v>161</v>
      </c>
      <c r="D448" s="30" t="s">
        <v>142</v>
      </c>
      <c r="E448" s="30" t="s">
        <v>867</v>
      </c>
      <c r="F448" s="30" t="s">
        <v>388</v>
      </c>
    </row>
    <row r="450" spans="2:7" x14ac:dyDescent="0.2">
      <c r="B450" s="30" t="s">
        <v>418</v>
      </c>
      <c r="C450" s="30" t="s">
        <v>675</v>
      </c>
      <c r="D450" s="30" t="s">
        <v>446</v>
      </c>
      <c r="E450" s="30" t="s">
        <v>866</v>
      </c>
      <c r="F450" s="30" t="s">
        <v>390</v>
      </c>
    </row>
    <row r="453" spans="2:7" x14ac:dyDescent="0.2">
      <c r="B453" s="30" t="s">
        <v>868</v>
      </c>
    </row>
    <row r="454" spans="2:7" x14ac:dyDescent="0.2">
      <c r="B454" s="30" t="s">
        <v>224</v>
      </c>
      <c r="C454" s="30" t="s">
        <v>225</v>
      </c>
      <c r="D454" s="30" t="s">
        <v>226</v>
      </c>
      <c r="E454" s="30" t="s">
        <v>227</v>
      </c>
      <c r="F454" s="30" t="s">
        <v>228</v>
      </c>
      <c r="G454" s="30" t="s">
        <v>229</v>
      </c>
    </row>
    <row r="456" spans="2:7" x14ac:dyDescent="0.2">
      <c r="B456" s="30" t="s">
        <v>419</v>
      </c>
      <c r="C456" s="30" t="s">
        <v>141</v>
      </c>
      <c r="D456" s="30" t="s">
        <v>675</v>
      </c>
      <c r="E456" s="30" t="s">
        <v>869</v>
      </c>
      <c r="F456" s="30" t="s">
        <v>388</v>
      </c>
    </row>
    <row r="458" spans="2:7" x14ac:dyDescent="0.2">
      <c r="B458" s="30" t="s">
        <v>420</v>
      </c>
      <c r="C458" s="30" t="s">
        <v>446</v>
      </c>
      <c r="D458" s="30" t="s">
        <v>161</v>
      </c>
      <c r="E458" s="30" t="s">
        <v>870</v>
      </c>
      <c r="F458" s="30" t="s">
        <v>390</v>
      </c>
    </row>
    <row r="460" spans="2:7" x14ac:dyDescent="0.2">
      <c r="B460" s="30" t="s">
        <v>421</v>
      </c>
      <c r="C460" s="30" t="s">
        <v>142</v>
      </c>
      <c r="D460" s="30" t="s">
        <v>145</v>
      </c>
      <c r="E460" s="30" t="s">
        <v>869</v>
      </c>
      <c r="F460" s="30" t="s">
        <v>388</v>
      </c>
    </row>
    <row r="462" spans="2:7" x14ac:dyDescent="0.2">
      <c r="B462" s="30" t="s">
        <v>422</v>
      </c>
      <c r="C462" s="30" t="s">
        <v>143</v>
      </c>
      <c r="D462" s="30" t="s">
        <v>674</v>
      </c>
      <c r="E462" s="30" t="s">
        <v>871</v>
      </c>
      <c r="F462" s="30" t="s">
        <v>390</v>
      </c>
    </row>
    <row r="464" spans="2:7" x14ac:dyDescent="0.2">
      <c r="B464" s="30" t="s">
        <v>423</v>
      </c>
      <c r="C464" s="30" t="s">
        <v>439</v>
      </c>
      <c r="D464" s="30" t="s">
        <v>443</v>
      </c>
      <c r="E464" s="30" t="s">
        <v>869</v>
      </c>
      <c r="F464" s="30" t="s">
        <v>388</v>
      </c>
    </row>
    <row r="466" spans="2:7" x14ac:dyDescent="0.2">
      <c r="B466" s="30" t="s">
        <v>424</v>
      </c>
      <c r="C466" s="30" t="s">
        <v>447</v>
      </c>
      <c r="D466" s="30" t="s">
        <v>442</v>
      </c>
      <c r="E466" s="30" t="s">
        <v>872</v>
      </c>
      <c r="F466" s="30" t="s">
        <v>390</v>
      </c>
    </row>
    <row r="468" spans="2:7" x14ac:dyDescent="0.2">
      <c r="B468" s="30" t="s">
        <v>425</v>
      </c>
      <c r="C468" s="30" t="s">
        <v>477</v>
      </c>
      <c r="D468" s="30" t="s">
        <v>440</v>
      </c>
      <c r="E468" s="30" t="s">
        <v>870</v>
      </c>
      <c r="F468" s="30" t="s">
        <v>390</v>
      </c>
      <c r="G468" s="30" t="s">
        <v>438</v>
      </c>
    </row>
  </sheetData>
  <phoneticPr fontId="14" type="noConversion"/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opLeftCell="A34" workbookViewId="0">
      <selection activeCell="B21" sqref="B21"/>
    </sheetView>
  </sheetViews>
  <sheetFormatPr defaultRowHeight="11.25" x14ac:dyDescent="0.2"/>
  <cols>
    <col min="1" max="9" width="9.140625" style="30"/>
    <col min="10" max="10" width="3.140625" style="30" customWidth="1"/>
    <col min="11" max="12" width="4.140625" style="30" customWidth="1"/>
    <col min="13" max="13" width="5.7109375" style="30" customWidth="1"/>
    <col min="14" max="14" width="9.140625" style="30"/>
    <col min="15" max="22" width="4.28515625" style="30" customWidth="1"/>
    <col min="23" max="16384" width="9.140625" style="30"/>
  </cols>
  <sheetData>
    <row r="1" spans="1:22" x14ac:dyDescent="0.2">
      <c r="B1" s="285" t="s">
        <v>474</v>
      </c>
    </row>
    <row r="2" spans="1:22" ht="12" thickBot="1" x14ac:dyDescent="0.25">
      <c r="A2" s="550" t="s">
        <v>138</v>
      </c>
      <c r="B2" s="551" t="s">
        <v>476</v>
      </c>
      <c r="C2" s="551" t="s">
        <v>139</v>
      </c>
      <c r="D2" s="551" t="s">
        <v>37</v>
      </c>
      <c r="E2" s="551">
        <v>0</v>
      </c>
      <c r="F2" s="551" t="s">
        <v>140</v>
      </c>
      <c r="G2" s="551" t="s">
        <v>89</v>
      </c>
      <c r="H2" s="551" t="s">
        <v>8</v>
      </c>
      <c r="I2" s="551" t="s">
        <v>148</v>
      </c>
      <c r="J2" s="578"/>
      <c r="K2" s="578"/>
      <c r="L2" s="578"/>
      <c r="N2" s="584"/>
      <c r="O2" s="584" t="s">
        <v>524</v>
      </c>
      <c r="P2" s="584" t="s">
        <v>525</v>
      </c>
      <c r="Q2" s="584" t="s">
        <v>526</v>
      </c>
      <c r="R2" s="584" t="s">
        <v>527</v>
      </c>
      <c r="S2" s="584" t="s">
        <v>528</v>
      </c>
      <c r="T2" s="584" t="s">
        <v>529</v>
      </c>
      <c r="U2" s="584" t="s">
        <v>530</v>
      </c>
      <c r="V2" s="584" t="s">
        <v>116</v>
      </c>
    </row>
    <row r="3" spans="1:22" ht="12" thickTop="1" x14ac:dyDescent="0.2">
      <c r="A3" s="552">
        <v>1</v>
      </c>
      <c r="B3" s="553" t="s">
        <v>448</v>
      </c>
      <c r="C3" s="552">
        <v>14</v>
      </c>
      <c r="D3" s="552">
        <v>10</v>
      </c>
      <c r="E3" s="552">
        <v>3</v>
      </c>
      <c r="F3" s="552">
        <v>1</v>
      </c>
      <c r="G3" s="552" t="s">
        <v>497</v>
      </c>
      <c r="H3" s="552">
        <v>33</v>
      </c>
      <c r="I3" s="552">
        <v>12</v>
      </c>
      <c r="J3" s="579"/>
      <c r="K3" s="579"/>
      <c r="L3" s="579"/>
      <c r="M3" s="30">
        <v>1</v>
      </c>
      <c r="N3" s="584" t="s">
        <v>448</v>
      </c>
      <c r="O3" s="584">
        <v>14</v>
      </c>
      <c r="P3" s="584">
        <v>10</v>
      </c>
      <c r="Q3" s="584">
        <v>3</v>
      </c>
      <c r="R3" s="584">
        <v>1</v>
      </c>
      <c r="S3" s="584">
        <v>44</v>
      </c>
      <c r="T3" s="584">
        <v>15</v>
      </c>
      <c r="U3" s="584">
        <v>33</v>
      </c>
      <c r="V3" s="584">
        <v>12</v>
      </c>
    </row>
    <row r="4" spans="1:22" x14ac:dyDescent="0.2">
      <c r="A4" s="554">
        <v>2</v>
      </c>
      <c r="B4" s="467" t="s">
        <v>145</v>
      </c>
      <c r="C4" s="554">
        <v>14</v>
      </c>
      <c r="D4" s="554">
        <v>8</v>
      </c>
      <c r="E4" s="554">
        <v>1</v>
      </c>
      <c r="F4" s="554">
        <v>5</v>
      </c>
      <c r="G4" s="554" t="s">
        <v>498</v>
      </c>
      <c r="H4" s="554">
        <v>25</v>
      </c>
      <c r="I4" s="554">
        <v>4</v>
      </c>
      <c r="J4" s="579"/>
      <c r="K4" s="579"/>
      <c r="L4" s="579"/>
      <c r="M4" s="30">
        <v>2</v>
      </c>
      <c r="N4" s="584" t="s">
        <v>145</v>
      </c>
      <c r="O4" s="584">
        <v>14</v>
      </c>
      <c r="P4" s="584">
        <v>8</v>
      </c>
      <c r="Q4" s="584">
        <v>1</v>
      </c>
      <c r="R4" s="584">
        <v>5</v>
      </c>
      <c r="S4" s="584">
        <v>32</v>
      </c>
      <c r="T4" s="584">
        <v>13</v>
      </c>
      <c r="U4" s="584">
        <v>25</v>
      </c>
      <c r="V4" s="584">
        <v>4</v>
      </c>
    </row>
    <row r="5" spans="1:22" x14ac:dyDescent="0.2">
      <c r="A5" s="554">
        <v>3</v>
      </c>
      <c r="B5" s="467" t="s">
        <v>439</v>
      </c>
      <c r="C5" s="554">
        <v>14</v>
      </c>
      <c r="D5" s="554">
        <v>7</v>
      </c>
      <c r="E5" s="554">
        <v>3</v>
      </c>
      <c r="F5" s="554">
        <v>4</v>
      </c>
      <c r="G5" s="554" t="s">
        <v>499</v>
      </c>
      <c r="H5" s="554">
        <v>24</v>
      </c>
      <c r="I5" s="554">
        <v>3</v>
      </c>
      <c r="J5" s="579"/>
      <c r="K5" s="579"/>
      <c r="L5" s="579"/>
      <c r="M5" s="30">
        <v>3</v>
      </c>
      <c r="N5" s="584" t="s">
        <v>439</v>
      </c>
      <c r="O5" s="584">
        <v>14</v>
      </c>
      <c r="P5" s="584">
        <v>7</v>
      </c>
      <c r="Q5" s="584">
        <v>3</v>
      </c>
      <c r="R5" s="584">
        <v>4</v>
      </c>
      <c r="S5" s="584">
        <v>25</v>
      </c>
      <c r="T5" s="584">
        <v>26</v>
      </c>
      <c r="U5" s="584">
        <v>24</v>
      </c>
      <c r="V5" s="584">
        <v>3</v>
      </c>
    </row>
    <row r="6" spans="1:22" x14ac:dyDescent="0.2">
      <c r="A6" s="554">
        <v>4</v>
      </c>
      <c r="B6" s="467" t="s">
        <v>442</v>
      </c>
      <c r="C6" s="554">
        <v>14</v>
      </c>
      <c r="D6" s="554">
        <v>7</v>
      </c>
      <c r="E6" s="554">
        <v>2</v>
      </c>
      <c r="F6" s="554">
        <v>5</v>
      </c>
      <c r="G6" s="554" t="s">
        <v>500</v>
      </c>
      <c r="H6" s="554">
        <v>23</v>
      </c>
      <c r="I6" s="554">
        <v>-1</v>
      </c>
      <c r="J6" s="579"/>
      <c r="K6" s="579"/>
      <c r="L6" s="579"/>
      <c r="M6" s="30">
        <v>4</v>
      </c>
      <c r="N6" s="584" t="s">
        <v>442</v>
      </c>
      <c r="O6" s="584">
        <v>14</v>
      </c>
      <c r="P6" s="584">
        <v>7</v>
      </c>
      <c r="Q6" s="584">
        <v>2</v>
      </c>
      <c r="R6" s="584">
        <v>5</v>
      </c>
      <c r="S6" s="584">
        <v>28</v>
      </c>
      <c r="T6" s="584">
        <v>15</v>
      </c>
      <c r="U6" s="584">
        <v>23</v>
      </c>
      <c r="V6" s="584">
        <v>-1</v>
      </c>
    </row>
    <row r="7" spans="1:22" x14ac:dyDescent="0.2">
      <c r="A7" s="555">
        <v>5</v>
      </c>
      <c r="B7" s="556" t="s">
        <v>143</v>
      </c>
      <c r="C7" s="555">
        <v>14</v>
      </c>
      <c r="D7" s="555">
        <v>7</v>
      </c>
      <c r="E7" s="555">
        <v>1</v>
      </c>
      <c r="F7" s="555">
        <v>6</v>
      </c>
      <c r="G7" s="555" t="s">
        <v>501</v>
      </c>
      <c r="H7" s="555">
        <v>22</v>
      </c>
      <c r="I7" s="555">
        <v>1</v>
      </c>
      <c r="J7" s="583"/>
      <c r="K7" s="583"/>
      <c r="L7" s="583"/>
      <c r="M7" s="30">
        <v>5</v>
      </c>
      <c r="N7" s="584" t="s">
        <v>143</v>
      </c>
      <c r="O7" s="584">
        <v>14</v>
      </c>
      <c r="P7" s="584">
        <v>7</v>
      </c>
      <c r="Q7" s="584">
        <v>1</v>
      </c>
      <c r="R7" s="584">
        <v>6</v>
      </c>
      <c r="S7" s="584">
        <v>33</v>
      </c>
      <c r="T7" s="584">
        <v>25</v>
      </c>
      <c r="U7" s="584">
        <v>22</v>
      </c>
      <c r="V7" s="584">
        <v>1</v>
      </c>
    </row>
    <row r="8" spans="1:22" x14ac:dyDescent="0.2">
      <c r="A8" s="554">
        <v>6</v>
      </c>
      <c r="B8" s="467" t="s">
        <v>142</v>
      </c>
      <c r="C8" s="554">
        <v>14</v>
      </c>
      <c r="D8" s="554">
        <v>6</v>
      </c>
      <c r="E8" s="554">
        <v>3</v>
      </c>
      <c r="F8" s="554">
        <v>5</v>
      </c>
      <c r="G8" s="554" t="s">
        <v>502</v>
      </c>
      <c r="H8" s="554">
        <v>21</v>
      </c>
      <c r="I8" s="554">
        <v>0</v>
      </c>
      <c r="J8" s="579"/>
      <c r="K8" s="579"/>
      <c r="L8" s="579"/>
      <c r="M8" s="30">
        <v>6</v>
      </c>
      <c r="N8" s="584" t="s">
        <v>142</v>
      </c>
      <c r="O8" s="584">
        <v>14</v>
      </c>
      <c r="P8" s="584">
        <v>6</v>
      </c>
      <c r="Q8" s="584">
        <v>3</v>
      </c>
      <c r="R8" s="584">
        <v>5</v>
      </c>
      <c r="S8" s="584">
        <v>26</v>
      </c>
      <c r="T8" s="584">
        <v>27</v>
      </c>
      <c r="U8" s="584">
        <v>21</v>
      </c>
      <c r="V8" s="584">
        <v>0</v>
      </c>
    </row>
    <row r="9" spans="1:22" x14ac:dyDescent="0.2">
      <c r="A9" s="554">
        <v>7</v>
      </c>
      <c r="B9" s="467" t="s">
        <v>447</v>
      </c>
      <c r="C9" s="554">
        <v>14</v>
      </c>
      <c r="D9" s="554">
        <v>6</v>
      </c>
      <c r="E9" s="554">
        <v>2</v>
      </c>
      <c r="F9" s="554">
        <v>6</v>
      </c>
      <c r="G9" s="554" t="s">
        <v>492</v>
      </c>
      <c r="H9" s="554">
        <v>20</v>
      </c>
      <c r="I9" s="554">
        <v>2</v>
      </c>
      <c r="J9" s="579"/>
      <c r="K9" s="579"/>
      <c r="L9" s="579"/>
      <c r="M9" s="30">
        <v>7</v>
      </c>
      <c r="N9" s="584" t="s">
        <v>447</v>
      </c>
      <c r="O9" s="584">
        <v>14</v>
      </c>
      <c r="P9" s="584">
        <v>6</v>
      </c>
      <c r="Q9" s="584">
        <v>2</v>
      </c>
      <c r="R9" s="584">
        <v>6</v>
      </c>
      <c r="S9" s="584">
        <v>23</v>
      </c>
      <c r="T9" s="584">
        <v>23</v>
      </c>
      <c r="U9" s="584">
        <v>20</v>
      </c>
      <c r="V9" s="584">
        <v>2</v>
      </c>
    </row>
    <row r="10" spans="1:22" x14ac:dyDescent="0.2">
      <c r="A10" s="554">
        <v>8</v>
      </c>
      <c r="B10" s="467" t="s">
        <v>477</v>
      </c>
      <c r="C10" s="554">
        <v>14</v>
      </c>
      <c r="D10" s="554">
        <v>5</v>
      </c>
      <c r="E10" s="554">
        <v>2</v>
      </c>
      <c r="F10" s="554">
        <v>7</v>
      </c>
      <c r="G10" s="554" t="s">
        <v>503</v>
      </c>
      <c r="H10" s="554">
        <v>17</v>
      </c>
      <c r="I10" s="554">
        <v>-4</v>
      </c>
      <c r="J10" s="579"/>
      <c r="K10" s="579"/>
      <c r="L10" s="579"/>
      <c r="M10" s="30">
        <v>8</v>
      </c>
      <c r="N10" s="584" t="s">
        <v>477</v>
      </c>
      <c r="O10" s="584">
        <v>14</v>
      </c>
      <c r="P10" s="584">
        <v>5</v>
      </c>
      <c r="Q10" s="584">
        <v>2</v>
      </c>
      <c r="R10" s="584">
        <v>7</v>
      </c>
      <c r="S10" s="584">
        <v>20</v>
      </c>
      <c r="T10" s="584">
        <v>20</v>
      </c>
      <c r="U10" s="584">
        <v>17</v>
      </c>
      <c r="V10" s="584">
        <v>-4</v>
      </c>
    </row>
    <row r="11" spans="1:22" x14ac:dyDescent="0.2">
      <c r="A11" s="554">
        <v>9</v>
      </c>
      <c r="B11" s="467" t="s">
        <v>444</v>
      </c>
      <c r="C11" s="554">
        <v>14</v>
      </c>
      <c r="D11" s="554">
        <v>5</v>
      </c>
      <c r="E11" s="554">
        <v>2</v>
      </c>
      <c r="F11" s="554">
        <v>7</v>
      </c>
      <c r="G11" s="554" t="s">
        <v>504</v>
      </c>
      <c r="H11" s="554">
        <v>17</v>
      </c>
      <c r="I11" s="554">
        <v>-4</v>
      </c>
      <c r="J11" s="579"/>
      <c r="K11" s="579"/>
      <c r="L11" s="579"/>
      <c r="M11" s="30">
        <v>9</v>
      </c>
      <c r="N11" s="584" t="s">
        <v>444</v>
      </c>
      <c r="O11" s="584">
        <v>14</v>
      </c>
      <c r="P11" s="584">
        <v>5</v>
      </c>
      <c r="Q11" s="584">
        <v>2</v>
      </c>
      <c r="R11" s="584">
        <v>7</v>
      </c>
      <c r="S11" s="584">
        <v>24</v>
      </c>
      <c r="T11" s="584">
        <v>41</v>
      </c>
      <c r="U11" s="584">
        <v>17</v>
      </c>
      <c r="V11" s="584">
        <v>-4</v>
      </c>
    </row>
    <row r="12" spans="1:22" x14ac:dyDescent="0.2">
      <c r="A12" s="554">
        <v>10</v>
      </c>
      <c r="B12" s="467" t="s">
        <v>443</v>
      </c>
      <c r="C12" s="554">
        <v>14</v>
      </c>
      <c r="D12" s="554">
        <v>4</v>
      </c>
      <c r="E12" s="554">
        <v>4</v>
      </c>
      <c r="F12" s="554">
        <v>6</v>
      </c>
      <c r="G12" s="554" t="s">
        <v>505</v>
      </c>
      <c r="H12" s="554">
        <v>16</v>
      </c>
      <c r="I12" s="554">
        <v>-5</v>
      </c>
      <c r="J12" s="579"/>
      <c r="K12" s="579"/>
      <c r="L12" s="579"/>
      <c r="M12" s="30">
        <v>10</v>
      </c>
      <c r="N12" s="584" t="s">
        <v>443</v>
      </c>
      <c r="O12" s="584">
        <v>14</v>
      </c>
      <c r="P12" s="584">
        <v>4</v>
      </c>
      <c r="Q12" s="584">
        <v>4</v>
      </c>
      <c r="R12" s="584">
        <v>6</v>
      </c>
      <c r="S12" s="584">
        <v>25</v>
      </c>
      <c r="T12" s="584">
        <v>25</v>
      </c>
      <c r="U12" s="584">
        <v>16</v>
      </c>
      <c r="V12" s="584">
        <v>-5</v>
      </c>
    </row>
    <row r="13" spans="1:22" x14ac:dyDescent="0.2">
      <c r="A13" s="554">
        <v>11</v>
      </c>
      <c r="B13" s="467" t="s">
        <v>141</v>
      </c>
      <c r="C13" s="554">
        <v>14</v>
      </c>
      <c r="D13" s="554">
        <v>4</v>
      </c>
      <c r="E13" s="554">
        <v>4</v>
      </c>
      <c r="F13" s="554">
        <v>6</v>
      </c>
      <c r="G13" s="554" t="s">
        <v>506</v>
      </c>
      <c r="H13" s="554">
        <v>16</v>
      </c>
      <c r="I13" s="554">
        <v>-5</v>
      </c>
      <c r="J13" s="579"/>
      <c r="K13" s="579"/>
      <c r="L13" s="579"/>
      <c r="M13" s="30">
        <v>11</v>
      </c>
      <c r="N13" s="584" t="s">
        <v>141</v>
      </c>
      <c r="O13" s="584">
        <v>14</v>
      </c>
      <c r="P13" s="584">
        <v>4</v>
      </c>
      <c r="Q13" s="584">
        <v>4</v>
      </c>
      <c r="R13" s="584">
        <v>6</v>
      </c>
      <c r="S13" s="584">
        <v>21</v>
      </c>
      <c r="T13" s="584">
        <v>26</v>
      </c>
      <c r="U13" s="584">
        <v>16</v>
      </c>
      <c r="V13" s="584">
        <v>-5</v>
      </c>
    </row>
    <row r="14" spans="1:22" x14ac:dyDescent="0.2">
      <c r="A14" s="554">
        <v>12</v>
      </c>
      <c r="B14" s="467" t="s">
        <v>446</v>
      </c>
      <c r="C14" s="554">
        <v>14</v>
      </c>
      <c r="D14" s="554">
        <v>5</v>
      </c>
      <c r="E14" s="554">
        <v>1</v>
      </c>
      <c r="F14" s="554">
        <v>8</v>
      </c>
      <c r="G14" s="554" t="s">
        <v>507</v>
      </c>
      <c r="H14" s="554">
        <v>16</v>
      </c>
      <c r="I14" s="554">
        <v>-5</v>
      </c>
      <c r="J14" s="579"/>
      <c r="K14" s="579"/>
      <c r="L14" s="579"/>
      <c r="M14" s="30">
        <v>12</v>
      </c>
      <c r="N14" s="584" t="s">
        <v>446</v>
      </c>
      <c r="O14" s="584">
        <v>14</v>
      </c>
      <c r="P14" s="584">
        <v>5</v>
      </c>
      <c r="Q14" s="584">
        <v>1</v>
      </c>
      <c r="R14" s="584">
        <v>8</v>
      </c>
      <c r="S14" s="584">
        <v>20</v>
      </c>
      <c r="T14" s="584">
        <v>27</v>
      </c>
      <c r="U14" s="584">
        <v>16</v>
      </c>
      <c r="V14" s="584">
        <v>-5</v>
      </c>
    </row>
    <row r="15" spans="1:22" x14ac:dyDescent="0.2">
      <c r="A15" s="554">
        <v>13</v>
      </c>
      <c r="B15" s="467" t="s">
        <v>440</v>
      </c>
      <c r="C15" s="554">
        <v>14</v>
      </c>
      <c r="D15" s="554">
        <v>4</v>
      </c>
      <c r="E15" s="554">
        <v>2</v>
      </c>
      <c r="F15" s="554">
        <v>8</v>
      </c>
      <c r="G15" s="554" t="s">
        <v>508</v>
      </c>
      <c r="H15" s="554">
        <v>14</v>
      </c>
      <c r="I15" s="554">
        <v>-7</v>
      </c>
      <c r="J15" s="579"/>
      <c r="K15" s="579"/>
      <c r="L15" s="579"/>
      <c r="M15" s="30">
        <v>13</v>
      </c>
      <c r="N15" s="584" t="s">
        <v>440</v>
      </c>
      <c r="O15" s="584">
        <v>14</v>
      </c>
      <c r="P15" s="584">
        <v>4</v>
      </c>
      <c r="Q15" s="584">
        <v>2</v>
      </c>
      <c r="R15" s="584">
        <v>8</v>
      </c>
      <c r="S15" s="584">
        <v>12</v>
      </c>
      <c r="T15" s="584">
        <v>26</v>
      </c>
      <c r="U15" s="584">
        <v>14</v>
      </c>
      <c r="V15" s="584">
        <v>-7</v>
      </c>
    </row>
    <row r="16" spans="1:22" x14ac:dyDescent="0.2">
      <c r="A16" s="554">
        <v>14</v>
      </c>
      <c r="B16" s="467" t="s">
        <v>445</v>
      </c>
      <c r="C16" s="554">
        <v>14</v>
      </c>
      <c r="D16" s="554">
        <v>2</v>
      </c>
      <c r="E16" s="554">
        <v>6</v>
      </c>
      <c r="F16" s="554">
        <v>6</v>
      </c>
      <c r="G16" s="554" t="s">
        <v>509</v>
      </c>
      <c r="H16" s="554">
        <v>12</v>
      </c>
      <c r="I16" s="554">
        <v>-9</v>
      </c>
      <c r="J16" s="579"/>
      <c r="K16" s="579"/>
      <c r="L16" s="579"/>
      <c r="M16" s="30">
        <v>14</v>
      </c>
      <c r="N16" s="584" t="s">
        <v>445</v>
      </c>
      <c r="O16" s="584">
        <v>14</v>
      </c>
      <c r="P16" s="584">
        <v>2</v>
      </c>
      <c r="Q16" s="584">
        <v>6</v>
      </c>
      <c r="R16" s="584">
        <v>6</v>
      </c>
      <c r="S16" s="584">
        <v>25</v>
      </c>
      <c r="T16" s="584">
        <v>23</v>
      </c>
      <c r="U16" s="584">
        <v>12</v>
      </c>
      <c r="V16" s="584">
        <v>-9</v>
      </c>
    </row>
    <row r="17" spans="1:22" x14ac:dyDescent="0.2">
      <c r="A17" s="284"/>
      <c r="B17" s="557"/>
      <c r="C17" s="558"/>
      <c r="D17" s="558"/>
      <c r="E17" s="558"/>
      <c r="F17" s="558"/>
      <c r="G17" s="559"/>
      <c r="H17" s="558"/>
      <c r="I17" s="558"/>
      <c r="J17" s="558"/>
      <c r="K17" s="558"/>
      <c r="L17" s="558"/>
    </row>
    <row r="18" spans="1:22" ht="12" thickBot="1" x14ac:dyDescent="0.25">
      <c r="A18" s="560"/>
      <c r="B18" s="561" t="s">
        <v>475</v>
      </c>
      <c r="C18" s="560"/>
      <c r="D18" s="560"/>
      <c r="E18" s="560"/>
      <c r="F18" s="560"/>
      <c r="G18" s="560"/>
      <c r="H18" s="560"/>
      <c r="I18" s="560"/>
      <c r="J18" s="560"/>
      <c r="K18" s="560"/>
      <c r="L18" s="560"/>
      <c r="M18" s="582"/>
      <c r="N18" s="582" t="s">
        <v>534</v>
      </c>
      <c r="O18" s="582"/>
      <c r="P18" s="582"/>
      <c r="Q18" s="582"/>
      <c r="R18" s="582"/>
      <c r="S18" s="582"/>
      <c r="T18" s="582"/>
      <c r="U18" s="582"/>
      <c r="V18" s="582"/>
    </row>
    <row r="19" spans="1:22" ht="12" thickBot="1" x14ac:dyDescent="0.25">
      <c r="A19" s="562"/>
      <c r="B19" s="563" t="str">
        <f>B2</f>
        <v>ročník 2013/14</v>
      </c>
      <c r="C19" s="563" t="str">
        <f t="shared" ref="C19:I19" si="0">C2</f>
        <v>Záp</v>
      </c>
      <c r="D19" s="563" t="str">
        <f t="shared" si="0"/>
        <v>+</v>
      </c>
      <c r="E19" s="563">
        <f t="shared" si="0"/>
        <v>0</v>
      </c>
      <c r="F19" s="563" t="str">
        <f t="shared" si="0"/>
        <v>-</v>
      </c>
      <c r="G19" s="563" t="str">
        <f t="shared" si="0"/>
        <v>Skóre</v>
      </c>
      <c r="H19" s="563" t="str">
        <f t="shared" si="0"/>
        <v>Body</v>
      </c>
      <c r="I19" s="564" t="str">
        <f t="shared" si="0"/>
        <v>(Prav)</v>
      </c>
      <c r="J19" s="580"/>
      <c r="K19" s="580"/>
      <c r="L19" s="580"/>
      <c r="M19" s="582"/>
      <c r="N19" s="582" t="s">
        <v>533</v>
      </c>
      <c r="O19" s="582"/>
      <c r="P19" s="582"/>
      <c r="Q19" s="582"/>
      <c r="R19" s="582"/>
      <c r="S19" s="582"/>
      <c r="T19" s="582"/>
      <c r="U19" s="582"/>
      <c r="V19" s="582"/>
    </row>
    <row r="20" spans="1:22" ht="12" thickTop="1" x14ac:dyDescent="0.2">
      <c r="A20" s="565">
        <v>1</v>
      </c>
      <c r="B20" s="566"/>
      <c r="C20" s="567"/>
      <c r="D20" s="567"/>
      <c r="E20" s="567"/>
      <c r="F20" s="567"/>
      <c r="G20" s="567"/>
      <c r="H20" s="567"/>
      <c r="I20" s="568"/>
      <c r="J20" s="581"/>
      <c r="K20" s="581"/>
      <c r="L20" s="581"/>
      <c r="M20" s="582">
        <v>1</v>
      </c>
      <c r="N20" s="582" t="s">
        <v>448</v>
      </c>
      <c r="O20" s="582">
        <f>O37-O3</f>
        <v>0</v>
      </c>
      <c r="P20" s="582">
        <f t="shared" ref="P20:V20" si="1">P37-P3</f>
        <v>0</v>
      </c>
      <c r="Q20" s="582">
        <f t="shared" si="1"/>
        <v>0</v>
      </c>
      <c r="R20" s="582">
        <f t="shared" si="1"/>
        <v>0</v>
      </c>
      <c r="S20" s="582">
        <f t="shared" si="1"/>
        <v>0</v>
      </c>
      <c r="T20" s="582">
        <f t="shared" si="1"/>
        <v>0</v>
      </c>
      <c r="U20" s="582">
        <f t="shared" si="1"/>
        <v>0</v>
      </c>
      <c r="V20" s="582">
        <f t="shared" si="1"/>
        <v>0</v>
      </c>
    </row>
    <row r="21" spans="1:22" x14ac:dyDescent="0.2">
      <c r="A21" s="569">
        <v>2</v>
      </c>
      <c r="B21" s="570"/>
      <c r="C21" s="571"/>
      <c r="D21" s="571"/>
      <c r="E21" s="571"/>
      <c r="F21" s="571"/>
      <c r="G21" s="567"/>
      <c r="H21" s="571"/>
      <c r="I21" s="572"/>
      <c r="J21" s="581"/>
      <c r="K21" s="581"/>
      <c r="L21" s="581"/>
      <c r="M21" s="582">
        <v>2</v>
      </c>
      <c r="N21" s="582" t="s">
        <v>145</v>
      </c>
      <c r="O21" s="582">
        <f t="shared" ref="O21:V21" si="2">O38-O4</f>
        <v>0</v>
      </c>
      <c r="P21" s="582">
        <f t="shared" si="2"/>
        <v>0</v>
      </c>
      <c r="Q21" s="582">
        <f t="shared" si="2"/>
        <v>0</v>
      </c>
      <c r="R21" s="582">
        <f t="shared" si="2"/>
        <v>0</v>
      </c>
      <c r="S21" s="582">
        <f t="shared" si="2"/>
        <v>0</v>
      </c>
      <c r="T21" s="582">
        <f t="shared" si="2"/>
        <v>0</v>
      </c>
      <c r="U21" s="582">
        <f t="shared" si="2"/>
        <v>0</v>
      </c>
      <c r="V21" s="582">
        <f t="shared" si="2"/>
        <v>0</v>
      </c>
    </row>
    <row r="22" spans="1:22" x14ac:dyDescent="0.2">
      <c r="A22" s="569">
        <v>3</v>
      </c>
      <c r="B22" s="570"/>
      <c r="C22" s="571"/>
      <c r="D22" s="571"/>
      <c r="E22" s="571"/>
      <c r="F22" s="571"/>
      <c r="G22" s="567"/>
      <c r="H22" s="571"/>
      <c r="I22" s="572"/>
      <c r="J22" s="581"/>
      <c r="K22" s="581"/>
      <c r="L22" s="581"/>
      <c r="M22" s="582">
        <v>3</v>
      </c>
      <c r="N22" s="582" t="s">
        <v>439</v>
      </c>
      <c r="O22" s="582">
        <f t="shared" ref="O22:V22" si="3">O39-O5</f>
        <v>0</v>
      </c>
      <c r="P22" s="582">
        <f t="shared" si="3"/>
        <v>0</v>
      </c>
      <c r="Q22" s="582">
        <f t="shared" si="3"/>
        <v>0</v>
      </c>
      <c r="R22" s="582">
        <f t="shared" si="3"/>
        <v>0</v>
      </c>
      <c r="S22" s="582">
        <f t="shared" si="3"/>
        <v>0</v>
      </c>
      <c r="T22" s="582">
        <f t="shared" si="3"/>
        <v>0</v>
      </c>
      <c r="U22" s="582">
        <f t="shared" si="3"/>
        <v>0</v>
      </c>
      <c r="V22" s="582">
        <f t="shared" si="3"/>
        <v>0</v>
      </c>
    </row>
    <row r="23" spans="1:22" x14ac:dyDescent="0.2">
      <c r="A23" s="569">
        <v>4</v>
      </c>
      <c r="B23" s="570"/>
      <c r="C23" s="571"/>
      <c r="D23" s="571"/>
      <c r="E23" s="571"/>
      <c r="F23" s="571"/>
      <c r="G23" s="567"/>
      <c r="H23" s="571"/>
      <c r="I23" s="572"/>
      <c r="J23" s="581"/>
      <c r="K23" s="581"/>
      <c r="L23" s="581"/>
      <c r="M23" s="582">
        <v>4</v>
      </c>
      <c r="N23" s="582" t="s">
        <v>442</v>
      </c>
      <c r="O23" s="582">
        <f t="shared" ref="O23:V23" si="4">O40-O6</f>
        <v>0</v>
      </c>
      <c r="P23" s="582">
        <f t="shared" si="4"/>
        <v>0</v>
      </c>
      <c r="Q23" s="582">
        <f t="shared" si="4"/>
        <v>0</v>
      </c>
      <c r="R23" s="582">
        <f t="shared" si="4"/>
        <v>0</v>
      </c>
      <c r="S23" s="582">
        <f t="shared" si="4"/>
        <v>0</v>
      </c>
      <c r="T23" s="582">
        <f t="shared" si="4"/>
        <v>0</v>
      </c>
      <c r="U23" s="582">
        <f t="shared" si="4"/>
        <v>0</v>
      </c>
      <c r="V23" s="582">
        <f t="shared" si="4"/>
        <v>0</v>
      </c>
    </row>
    <row r="24" spans="1:22" x14ac:dyDescent="0.2">
      <c r="A24" s="569">
        <v>5</v>
      </c>
      <c r="B24" s="570"/>
      <c r="C24" s="571"/>
      <c r="D24" s="571"/>
      <c r="E24" s="571"/>
      <c r="F24" s="571"/>
      <c r="G24" s="567"/>
      <c r="H24" s="571"/>
      <c r="I24" s="572"/>
      <c r="J24" s="581"/>
      <c r="K24" s="581"/>
      <c r="L24" s="581"/>
      <c r="M24" s="582">
        <v>5</v>
      </c>
      <c r="N24" s="582" t="s">
        <v>143</v>
      </c>
      <c r="O24" s="582">
        <f t="shared" ref="O24:V24" si="5">O41-O7</f>
        <v>0</v>
      </c>
      <c r="P24" s="582">
        <f t="shared" si="5"/>
        <v>0</v>
      </c>
      <c r="Q24" s="582">
        <f t="shared" si="5"/>
        <v>0</v>
      </c>
      <c r="R24" s="582">
        <f t="shared" si="5"/>
        <v>0</v>
      </c>
      <c r="S24" s="582">
        <f t="shared" si="5"/>
        <v>0</v>
      </c>
      <c r="T24" s="582">
        <f t="shared" si="5"/>
        <v>0</v>
      </c>
      <c r="U24" s="582">
        <f t="shared" si="5"/>
        <v>0</v>
      </c>
      <c r="V24" s="582">
        <f t="shared" si="5"/>
        <v>0</v>
      </c>
    </row>
    <row r="25" spans="1:22" x14ac:dyDescent="0.2">
      <c r="A25" s="569">
        <v>6</v>
      </c>
      <c r="B25" s="570"/>
      <c r="C25" s="571"/>
      <c r="D25" s="571"/>
      <c r="E25" s="571"/>
      <c r="F25" s="571"/>
      <c r="G25" s="567"/>
      <c r="H25" s="571"/>
      <c r="I25" s="572"/>
      <c r="J25" s="581"/>
      <c r="K25" s="581"/>
      <c r="L25" s="581"/>
      <c r="M25" s="582">
        <v>6</v>
      </c>
      <c r="N25" s="582" t="s">
        <v>142</v>
      </c>
      <c r="O25" s="582">
        <f t="shared" ref="O25:V25" si="6">O42-O8</f>
        <v>0</v>
      </c>
      <c r="P25" s="582">
        <f t="shared" si="6"/>
        <v>0</v>
      </c>
      <c r="Q25" s="582">
        <f t="shared" si="6"/>
        <v>0</v>
      </c>
      <c r="R25" s="582">
        <f t="shared" si="6"/>
        <v>0</v>
      </c>
      <c r="S25" s="582">
        <f t="shared" si="6"/>
        <v>0</v>
      </c>
      <c r="T25" s="582">
        <f t="shared" si="6"/>
        <v>0</v>
      </c>
      <c r="U25" s="582">
        <f t="shared" si="6"/>
        <v>0</v>
      </c>
      <c r="V25" s="582">
        <f t="shared" si="6"/>
        <v>0</v>
      </c>
    </row>
    <row r="26" spans="1:22" x14ac:dyDescent="0.2">
      <c r="A26" s="569">
        <v>7</v>
      </c>
      <c r="B26" s="570"/>
      <c r="C26" s="571"/>
      <c r="D26" s="571"/>
      <c r="E26" s="571"/>
      <c r="F26" s="571"/>
      <c r="G26" s="567"/>
      <c r="H26" s="571"/>
      <c r="I26" s="572"/>
      <c r="J26" s="581"/>
      <c r="K26" s="581"/>
      <c r="L26" s="581"/>
      <c r="M26" s="582">
        <v>7</v>
      </c>
      <c r="N26" s="582" t="s">
        <v>447</v>
      </c>
      <c r="O26" s="582">
        <f t="shared" ref="O26:V26" si="7">O43-O9</f>
        <v>0</v>
      </c>
      <c r="P26" s="582">
        <f t="shared" si="7"/>
        <v>0</v>
      </c>
      <c r="Q26" s="582">
        <f t="shared" si="7"/>
        <v>0</v>
      </c>
      <c r="R26" s="582">
        <f t="shared" si="7"/>
        <v>0</v>
      </c>
      <c r="S26" s="582">
        <f t="shared" si="7"/>
        <v>0</v>
      </c>
      <c r="T26" s="582">
        <f t="shared" si="7"/>
        <v>0</v>
      </c>
      <c r="U26" s="582">
        <f t="shared" si="7"/>
        <v>0</v>
      </c>
      <c r="V26" s="582">
        <f t="shared" si="7"/>
        <v>0</v>
      </c>
    </row>
    <row r="27" spans="1:22" x14ac:dyDescent="0.2">
      <c r="A27" s="569">
        <v>8</v>
      </c>
      <c r="B27" s="570"/>
      <c r="C27" s="571"/>
      <c r="D27" s="571"/>
      <c r="E27" s="571"/>
      <c r="F27" s="571"/>
      <c r="G27" s="567"/>
      <c r="H27" s="571"/>
      <c r="I27" s="572"/>
      <c r="J27" s="581"/>
      <c r="K27" s="581"/>
      <c r="L27" s="581"/>
      <c r="M27" s="582">
        <v>8</v>
      </c>
      <c r="N27" s="582" t="s">
        <v>477</v>
      </c>
      <c r="O27" s="582">
        <f t="shared" ref="O27:V27" si="8">O44-O10</f>
        <v>0</v>
      </c>
      <c r="P27" s="582">
        <f t="shared" si="8"/>
        <v>0</v>
      </c>
      <c r="Q27" s="582">
        <f t="shared" si="8"/>
        <v>0</v>
      </c>
      <c r="R27" s="582">
        <f t="shared" si="8"/>
        <v>0</v>
      </c>
      <c r="S27" s="582">
        <f t="shared" si="8"/>
        <v>0</v>
      </c>
      <c r="T27" s="582">
        <f t="shared" si="8"/>
        <v>0</v>
      </c>
      <c r="U27" s="582">
        <f t="shared" si="8"/>
        <v>0</v>
      </c>
      <c r="V27" s="582">
        <f t="shared" si="8"/>
        <v>0</v>
      </c>
    </row>
    <row r="28" spans="1:22" x14ac:dyDescent="0.2">
      <c r="A28" s="569">
        <v>9</v>
      </c>
      <c r="B28" s="570"/>
      <c r="C28" s="571"/>
      <c r="D28" s="571"/>
      <c r="E28" s="571"/>
      <c r="F28" s="571"/>
      <c r="G28" s="567"/>
      <c r="H28" s="571"/>
      <c r="I28" s="572"/>
      <c r="J28" s="581"/>
      <c r="K28" s="581"/>
      <c r="L28" s="581"/>
      <c r="M28" s="582">
        <v>9</v>
      </c>
      <c r="N28" s="582" t="s">
        <v>444</v>
      </c>
      <c r="O28" s="582">
        <f t="shared" ref="O28:V28" si="9">O45-O11</f>
        <v>0</v>
      </c>
      <c r="P28" s="582">
        <f t="shared" si="9"/>
        <v>0</v>
      </c>
      <c r="Q28" s="582">
        <f t="shared" si="9"/>
        <v>0</v>
      </c>
      <c r="R28" s="582">
        <f t="shared" si="9"/>
        <v>0</v>
      </c>
      <c r="S28" s="582">
        <f t="shared" si="9"/>
        <v>0</v>
      </c>
      <c r="T28" s="582">
        <f t="shared" si="9"/>
        <v>0</v>
      </c>
      <c r="U28" s="582">
        <f t="shared" si="9"/>
        <v>0</v>
      </c>
      <c r="V28" s="582">
        <f t="shared" si="9"/>
        <v>0</v>
      </c>
    </row>
    <row r="29" spans="1:22" x14ac:dyDescent="0.2">
      <c r="A29" s="569">
        <v>10</v>
      </c>
      <c r="B29" s="570"/>
      <c r="C29" s="571"/>
      <c r="D29" s="571"/>
      <c r="E29" s="571"/>
      <c r="F29" s="571"/>
      <c r="G29" s="567"/>
      <c r="H29" s="571"/>
      <c r="I29" s="572"/>
      <c r="J29" s="581"/>
      <c r="K29" s="581"/>
      <c r="L29" s="581"/>
      <c r="M29" s="582">
        <v>10</v>
      </c>
      <c r="N29" s="582" t="s">
        <v>443</v>
      </c>
      <c r="O29" s="582">
        <f t="shared" ref="O29:V29" si="10">O46-O12</f>
        <v>0</v>
      </c>
      <c r="P29" s="582">
        <f t="shared" si="10"/>
        <v>0</v>
      </c>
      <c r="Q29" s="582">
        <f t="shared" si="10"/>
        <v>0</v>
      </c>
      <c r="R29" s="582">
        <f t="shared" si="10"/>
        <v>0</v>
      </c>
      <c r="S29" s="582">
        <f t="shared" si="10"/>
        <v>0</v>
      </c>
      <c r="T29" s="582">
        <f t="shared" si="10"/>
        <v>0</v>
      </c>
      <c r="U29" s="582">
        <f t="shared" si="10"/>
        <v>0</v>
      </c>
      <c r="V29" s="582">
        <f t="shared" si="10"/>
        <v>0</v>
      </c>
    </row>
    <row r="30" spans="1:22" x14ac:dyDescent="0.2">
      <c r="A30" s="569">
        <v>11</v>
      </c>
      <c r="B30" s="570"/>
      <c r="C30" s="571"/>
      <c r="D30" s="571"/>
      <c r="E30" s="571"/>
      <c r="F30" s="571"/>
      <c r="G30" s="567"/>
      <c r="H30" s="571"/>
      <c r="I30" s="572"/>
      <c r="J30" s="581"/>
      <c r="K30" s="581"/>
      <c r="L30" s="581"/>
      <c r="M30" s="582">
        <v>11</v>
      </c>
      <c r="N30" s="582" t="s">
        <v>141</v>
      </c>
      <c r="O30" s="582">
        <f t="shared" ref="O30:V30" si="11">O47-O13</f>
        <v>0</v>
      </c>
      <c r="P30" s="582">
        <f t="shared" si="11"/>
        <v>0</v>
      </c>
      <c r="Q30" s="582">
        <f t="shared" si="11"/>
        <v>0</v>
      </c>
      <c r="R30" s="582">
        <f t="shared" si="11"/>
        <v>0</v>
      </c>
      <c r="S30" s="582">
        <f t="shared" si="11"/>
        <v>0</v>
      </c>
      <c r="T30" s="582">
        <f t="shared" si="11"/>
        <v>0</v>
      </c>
      <c r="U30" s="582">
        <f t="shared" si="11"/>
        <v>0</v>
      </c>
      <c r="V30" s="582">
        <f t="shared" si="11"/>
        <v>0</v>
      </c>
    </row>
    <row r="31" spans="1:22" x14ac:dyDescent="0.2">
      <c r="A31" s="569">
        <v>12</v>
      </c>
      <c r="B31" s="570"/>
      <c r="C31" s="571"/>
      <c r="D31" s="571"/>
      <c r="E31" s="571"/>
      <c r="F31" s="571"/>
      <c r="G31" s="567"/>
      <c r="H31" s="571"/>
      <c r="I31" s="572"/>
      <c r="J31" s="581"/>
      <c r="K31" s="581"/>
      <c r="L31" s="581"/>
      <c r="M31" s="582">
        <v>12</v>
      </c>
      <c r="N31" s="582" t="s">
        <v>446</v>
      </c>
      <c r="O31" s="582">
        <f t="shared" ref="O31:V31" si="12">O48-O14</f>
        <v>0</v>
      </c>
      <c r="P31" s="582">
        <f t="shared" si="12"/>
        <v>0</v>
      </c>
      <c r="Q31" s="582">
        <f t="shared" si="12"/>
        <v>0</v>
      </c>
      <c r="R31" s="582">
        <f t="shared" si="12"/>
        <v>0</v>
      </c>
      <c r="S31" s="582">
        <f t="shared" si="12"/>
        <v>0</v>
      </c>
      <c r="T31" s="582">
        <f t="shared" si="12"/>
        <v>0</v>
      </c>
      <c r="U31" s="582">
        <f t="shared" si="12"/>
        <v>0</v>
      </c>
      <c r="V31" s="582">
        <f t="shared" si="12"/>
        <v>0</v>
      </c>
    </row>
    <row r="32" spans="1:22" x14ac:dyDescent="0.2">
      <c r="A32" s="569">
        <v>13</v>
      </c>
      <c r="B32" s="570"/>
      <c r="C32" s="571"/>
      <c r="D32" s="571"/>
      <c r="E32" s="571"/>
      <c r="F32" s="571"/>
      <c r="G32" s="567"/>
      <c r="H32" s="571"/>
      <c r="I32" s="572"/>
      <c r="J32" s="581"/>
      <c r="K32" s="581"/>
      <c r="L32" s="581"/>
      <c r="M32" s="582">
        <v>13</v>
      </c>
      <c r="N32" s="582" t="s">
        <v>440</v>
      </c>
      <c r="O32" s="582">
        <f t="shared" ref="O32:V32" si="13">O49-O15</f>
        <v>0</v>
      </c>
      <c r="P32" s="582">
        <f t="shared" si="13"/>
        <v>0</v>
      </c>
      <c r="Q32" s="582">
        <f t="shared" si="13"/>
        <v>0</v>
      </c>
      <c r="R32" s="582">
        <f t="shared" si="13"/>
        <v>0</v>
      </c>
      <c r="S32" s="582">
        <f t="shared" si="13"/>
        <v>0</v>
      </c>
      <c r="T32" s="582">
        <f t="shared" si="13"/>
        <v>0</v>
      </c>
      <c r="U32" s="582">
        <f t="shared" si="13"/>
        <v>0</v>
      </c>
      <c r="V32" s="582">
        <f t="shared" si="13"/>
        <v>0</v>
      </c>
    </row>
    <row r="33" spans="1:22" ht="12" thickBot="1" x14ac:dyDescent="0.25">
      <c r="A33" s="573">
        <v>14</v>
      </c>
      <c r="B33" s="574"/>
      <c r="C33" s="575"/>
      <c r="D33" s="575"/>
      <c r="E33" s="575"/>
      <c r="F33" s="575"/>
      <c r="G33" s="576"/>
      <c r="H33" s="575"/>
      <c r="I33" s="577"/>
      <c r="J33" s="581"/>
      <c r="K33" s="581"/>
      <c r="L33" s="581"/>
      <c r="M33" s="582">
        <v>14</v>
      </c>
      <c r="N33" s="582" t="s">
        <v>445</v>
      </c>
      <c r="O33" s="582">
        <f t="shared" ref="O33:V33" si="14">O50-O16</f>
        <v>0</v>
      </c>
      <c r="P33" s="582">
        <f t="shared" si="14"/>
        <v>0</v>
      </c>
      <c r="Q33" s="582">
        <f t="shared" si="14"/>
        <v>0</v>
      </c>
      <c r="R33" s="582">
        <f t="shared" si="14"/>
        <v>0</v>
      </c>
      <c r="S33" s="582">
        <f t="shared" si="14"/>
        <v>0</v>
      </c>
      <c r="T33" s="582">
        <f t="shared" si="14"/>
        <v>0</v>
      </c>
      <c r="U33" s="582">
        <f t="shared" si="14"/>
        <v>0</v>
      </c>
      <c r="V33" s="582">
        <f t="shared" si="14"/>
        <v>0</v>
      </c>
    </row>
    <row r="35" spans="1:22" x14ac:dyDescent="0.2">
      <c r="A35" s="30" t="s">
        <v>531</v>
      </c>
    </row>
    <row r="36" spans="1:22" ht="12" thickBot="1" x14ac:dyDescent="0.25">
      <c r="A36" s="550" t="s">
        <v>138</v>
      </c>
      <c r="B36" s="551" t="s">
        <v>476</v>
      </c>
      <c r="C36" s="551" t="s">
        <v>139</v>
      </c>
      <c r="D36" s="551" t="s">
        <v>37</v>
      </c>
      <c r="E36" s="551">
        <v>0</v>
      </c>
      <c r="F36" s="551" t="s">
        <v>140</v>
      </c>
      <c r="G36" s="551" t="s">
        <v>89</v>
      </c>
      <c r="H36" s="551" t="s">
        <v>8</v>
      </c>
      <c r="I36" s="551" t="s">
        <v>148</v>
      </c>
      <c r="J36" s="578"/>
      <c r="K36" s="578"/>
      <c r="L36" s="578"/>
      <c r="N36" s="30" t="s">
        <v>532</v>
      </c>
    </row>
    <row r="37" spans="1:22" ht="12" thickTop="1" x14ac:dyDescent="0.2">
      <c r="A37" s="552">
        <v>1</v>
      </c>
      <c r="B37" s="553" t="s">
        <v>448</v>
      </c>
      <c r="C37" s="552">
        <v>14</v>
      </c>
      <c r="D37" s="552">
        <v>10</v>
      </c>
      <c r="E37" s="552">
        <v>3</v>
      </c>
      <c r="F37" s="552">
        <v>1</v>
      </c>
      <c r="G37" s="552" t="s">
        <v>497</v>
      </c>
      <c r="H37" s="552">
        <v>33</v>
      </c>
      <c r="I37" s="552">
        <v>12</v>
      </c>
      <c r="J37" s="30">
        <v>44</v>
      </c>
      <c r="K37" s="30">
        <v>15</v>
      </c>
      <c r="M37" s="30">
        <v>1</v>
      </c>
      <c r="N37" s="30" t="s">
        <v>448</v>
      </c>
      <c r="O37" s="30">
        <f t="shared" ref="O37:O50" si="15">VLOOKUP($N37,$B$37:$K$50,2,0)</f>
        <v>14</v>
      </c>
      <c r="P37" s="30">
        <f>VLOOKUP($N37,$B$37:$K$50,3,0)</f>
        <v>10</v>
      </c>
      <c r="Q37" s="30">
        <f>VLOOKUP($N37,$B$37:$K$50,4,0)</f>
        <v>3</v>
      </c>
      <c r="R37" s="30">
        <f>VLOOKUP($N37,$B$37:$K$50,5,0)</f>
        <v>1</v>
      </c>
      <c r="S37" s="30">
        <f>VLOOKUP($N37,$B$37:$K$50,9,0)</f>
        <v>44</v>
      </c>
      <c r="T37" s="30">
        <f>VLOOKUP($N37,$B$37:$K$50,10,0)</f>
        <v>15</v>
      </c>
      <c r="U37" s="30">
        <f>VLOOKUP($N37,$B$37:$K$50,7,0)</f>
        <v>33</v>
      </c>
      <c r="V37" s="30">
        <f>VLOOKUP($N37,$B$37:$K$50,8,0)</f>
        <v>12</v>
      </c>
    </row>
    <row r="38" spans="1:22" x14ac:dyDescent="0.2">
      <c r="A38" s="554">
        <v>2</v>
      </c>
      <c r="B38" s="467" t="s">
        <v>145</v>
      </c>
      <c r="C38" s="554">
        <v>14</v>
      </c>
      <c r="D38" s="554">
        <v>8</v>
      </c>
      <c r="E38" s="554">
        <v>1</v>
      </c>
      <c r="F38" s="554">
        <v>5</v>
      </c>
      <c r="G38" s="554" t="s">
        <v>498</v>
      </c>
      <c r="H38" s="554">
        <v>25</v>
      </c>
      <c r="I38" s="554">
        <v>4</v>
      </c>
      <c r="J38" s="30">
        <v>32</v>
      </c>
      <c r="K38" s="30">
        <v>13</v>
      </c>
      <c r="M38" s="30">
        <v>2</v>
      </c>
      <c r="N38" s="30" t="s">
        <v>145</v>
      </c>
      <c r="O38" s="30">
        <f t="shared" si="15"/>
        <v>14</v>
      </c>
      <c r="P38" s="30">
        <f t="shared" ref="P38:P50" si="16">VLOOKUP($N38,$B$37:$K$50,3,0)</f>
        <v>8</v>
      </c>
      <c r="Q38" s="30">
        <f t="shared" ref="Q38:Q50" si="17">VLOOKUP($N38,$B$37:$K$50,4,0)</f>
        <v>1</v>
      </c>
      <c r="R38" s="30">
        <f t="shared" ref="R38:R50" si="18">VLOOKUP($N38,$B$37:$K$50,5,0)</f>
        <v>5</v>
      </c>
      <c r="S38" s="30">
        <f t="shared" ref="S38:S50" si="19">VLOOKUP($N38,$B$37:$K$50,9,0)</f>
        <v>32</v>
      </c>
      <c r="T38" s="30">
        <f t="shared" ref="T38:T50" si="20">VLOOKUP($N38,$B$37:$K$50,10,0)</f>
        <v>13</v>
      </c>
      <c r="U38" s="30">
        <f t="shared" ref="U38:U50" si="21">VLOOKUP($N38,$B$37:$K$50,7,0)</f>
        <v>25</v>
      </c>
      <c r="V38" s="30">
        <f t="shared" ref="V38:V50" si="22">VLOOKUP($N38,$B$37:$K$50,8,0)</f>
        <v>4</v>
      </c>
    </row>
    <row r="39" spans="1:22" x14ac:dyDescent="0.2">
      <c r="A39" s="554">
        <v>3</v>
      </c>
      <c r="B39" s="467" t="s">
        <v>439</v>
      </c>
      <c r="C39" s="554">
        <v>14</v>
      </c>
      <c r="D39" s="554">
        <v>7</v>
      </c>
      <c r="E39" s="554">
        <v>3</v>
      </c>
      <c r="F39" s="554">
        <v>4</v>
      </c>
      <c r="G39" s="554" t="s">
        <v>499</v>
      </c>
      <c r="H39" s="554">
        <v>24</v>
      </c>
      <c r="I39" s="554">
        <v>3</v>
      </c>
      <c r="J39" s="30">
        <v>25</v>
      </c>
      <c r="K39" s="30">
        <v>26</v>
      </c>
      <c r="M39" s="30">
        <v>3</v>
      </c>
      <c r="N39" s="30" t="s">
        <v>439</v>
      </c>
      <c r="O39" s="30">
        <f t="shared" si="15"/>
        <v>14</v>
      </c>
      <c r="P39" s="30">
        <f t="shared" si="16"/>
        <v>7</v>
      </c>
      <c r="Q39" s="30">
        <f t="shared" si="17"/>
        <v>3</v>
      </c>
      <c r="R39" s="30">
        <f t="shared" si="18"/>
        <v>4</v>
      </c>
      <c r="S39" s="30">
        <f t="shared" si="19"/>
        <v>25</v>
      </c>
      <c r="T39" s="30">
        <f t="shared" si="20"/>
        <v>26</v>
      </c>
      <c r="U39" s="30">
        <f t="shared" si="21"/>
        <v>24</v>
      </c>
      <c r="V39" s="30">
        <f t="shared" si="22"/>
        <v>3</v>
      </c>
    </row>
    <row r="40" spans="1:22" x14ac:dyDescent="0.2">
      <c r="A40" s="554">
        <v>4</v>
      </c>
      <c r="B40" s="467" t="s">
        <v>442</v>
      </c>
      <c r="C40" s="554">
        <v>14</v>
      </c>
      <c r="D40" s="554">
        <v>7</v>
      </c>
      <c r="E40" s="554">
        <v>2</v>
      </c>
      <c r="F40" s="554">
        <v>5</v>
      </c>
      <c r="G40" s="554" t="s">
        <v>500</v>
      </c>
      <c r="H40" s="554">
        <v>23</v>
      </c>
      <c r="I40" s="554">
        <v>-1</v>
      </c>
      <c r="J40" s="30">
        <v>28</v>
      </c>
      <c r="K40" s="30">
        <v>15</v>
      </c>
      <c r="M40" s="30">
        <v>4</v>
      </c>
      <c r="N40" s="30" t="s">
        <v>442</v>
      </c>
      <c r="O40" s="30">
        <f t="shared" si="15"/>
        <v>14</v>
      </c>
      <c r="P40" s="30">
        <f t="shared" si="16"/>
        <v>7</v>
      </c>
      <c r="Q40" s="30">
        <f t="shared" si="17"/>
        <v>2</v>
      </c>
      <c r="R40" s="30">
        <f t="shared" si="18"/>
        <v>5</v>
      </c>
      <c r="S40" s="30">
        <f t="shared" si="19"/>
        <v>28</v>
      </c>
      <c r="T40" s="30">
        <f t="shared" si="20"/>
        <v>15</v>
      </c>
      <c r="U40" s="30">
        <f t="shared" si="21"/>
        <v>23</v>
      </c>
      <c r="V40" s="30">
        <f t="shared" si="22"/>
        <v>-1</v>
      </c>
    </row>
    <row r="41" spans="1:22" x14ac:dyDescent="0.2">
      <c r="A41" s="554">
        <v>5</v>
      </c>
      <c r="B41" s="467" t="s">
        <v>143</v>
      </c>
      <c r="C41" s="554">
        <v>14</v>
      </c>
      <c r="D41" s="554">
        <v>7</v>
      </c>
      <c r="E41" s="554">
        <v>1</v>
      </c>
      <c r="F41" s="554">
        <v>6</v>
      </c>
      <c r="G41" s="554" t="s">
        <v>501</v>
      </c>
      <c r="H41" s="554">
        <v>22</v>
      </c>
      <c r="I41" s="554">
        <v>1</v>
      </c>
      <c r="J41" s="30">
        <v>33</v>
      </c>
      <c r="K41" s="30">
        <v>25</v>
      </c>
      <c r="M41" s="30">
        <v>5</v>
      </c>
      <c r="N41" s="30" t="s">
        <v>143</v>
      </c>
      <c r="O41" s="30">
        <f t="shared" si="15"/>
        <v>14</v>
      </c>
      <c r="P41" s="30">
        <f t="shared" si="16"/>
        <v>7</v>
      </c>
      <c r="Q41" s="30">
        <f t="shared" si="17"/>
        <v>1</v>
      </c>
      <c r="R41" s="30">
        <f t="shared" si="18"/>
        <v>6</v>
      </c>
      <c r="S41" s="30">
        <f t="shared" si="19"/>
        <v>33</v>
      </c>
      <c r="T41" s="30">
        <f t="shared" si="20"/>
        <v>25</v>
      </c>
      <c r="U41" s="30">
        <f t="shared" si="21"/>
        <v>22</v>
      </c>
      <c r="V41" s="30">
        <f t="shared" si="22"/>
        <v>1</v>
      </c>
    </row>
    <row r="42" spans="1:22" x14ac:dyDescent="0.2">
      <c r="A42" s="554">
        <v>6</v>
      </c>
      <c r="B42" s="467" t="s">
        <v>142</v>
      </c>
      <c r="C42" s="554">
        <v>14</v>
      </c>
      <c r="D42" s="554">
        <v>6</v>
      </c>
      <c r="E42" s="554">
        <v>3</v>
      </c>
      <c r="F42" s="554">
        <v>5</v>
      </c>
      <c r="G42" s="554" t="s">
        <v>502</v>
      </c>
      <c r="H42" s="554">
        <v>21</v>
      </c>
      <c r="I42" s="554">
        <v>0</v>
      </c>
      <c r="J42" s="30">
        <v>26</v>
      </c>
      <c r="K42" s="30">
        <v>27</v>
      </c>
      <c r="M42" s="30">
        <v>6</v>
      </c>
      <c r="N42" s="30" t="s">
        <v>142</v>
      </c>
      <c r="O42" s="30">
        <f t="shared" si="15"/>
        <v>14</v>
      </c>
      <c r="P42" s="30">
        <f t="shared" si="16"/>
        <v>6</v>
      </c>
      <c r="Q42" s="30">
        <f t="shared" si="17"/>
        <v>3</v>
      </c>
      <c r="R42" s="30">
        <f t="shared" si="18"/>
        <v>5</v>
      </c>
      <c r="S42" s="30">
        <f t="shared" si="19"/>
        <v>26</v>
      </c>
      <c r="T42" s="30">
        <f t="shared" si="20"/>
        <v>27</v>
      </c>
      <c r="U42" s="30">
        <f t="shared" si="21"/>
        <v>21</v>
      </c>
      <c r="V42" s="30">
        <f t="shared" si="22"/>
        <v>0</v>
      </c>
    </row>
    <row r="43" spans="1:22" x14ac:dyDescent="0.2">
      <c r="A43" s="554">
        <v>7</v>
      </c>
      <c r="B43" s="467" t="s">
        <v>447</v>
      </c>
      <c r="C43" s="554">
        <v>14</v>
      </c>
      <c r="D43" s="554">
        <v>6</v>
      </c>
      <c r="E43" s="554">
        <v>2</v>
      </c>
      <c r="F43" s="554">
        <v>6</v>
      </c>
      <c r="G43" s="554" t="s">
        <v>492</v>
      </c>
      <c r="H43" s="554">
        <v>20</v>
      </c>
      <c r="I43" s="554">
        <v>2</v>
      </c>
      <c r="J43" s="30">
        <v>23</v>
      </c>
      <c r="K43" s="30">
        <v>23</v>
      </c>
      <c r="M43" s="30">
        <v>7</v>
      </c>
      <c r="N43" s="30" t="s">
        <v>447</v>
      </c>
      <c r="O43" s="30">
        <f t="shared" si="15"/>
        <v>14</v>
      </c>
      <c r="P43" s="30">
        <f t="shared" si="16"/>
        <v>6</v>
      </c>
      <c r="Q43" s="30">
        <f t="shared" si="17"/>
        <v>2</v>
      </c>
      <c r="R43" s="30">
        <f t="shared" si="18"/>
        <v>6</v>
      </c>
      <c r="S43" s="30">
        <f t="shared" si="19"/>
        <v>23</v>
      </c>
      <c r="T43" s="30">
        <f t="shared" si="20"/>
        <v>23</v>
      </c>
      <c r="U43" s="30">
        <f t="shared" si="21"/>
        <v>20</v>
      </c>
      <c r="V43" s="30">
        <f t="shared" si="22"/>
        <v>2</v>
      </c>
    </row>
    <row r="44" spans="1:22" x14ac:dyDescent="0.2">
      <c r="A44" s="554">
        <v>8</v>
      </c>
      <c r="B44" s="467" t="s">
        <v>477</v>
      </c>
      <c r="C44" s="554">
        <v>14</v>
      </c>
      <c r="D44" s="554">
        <v>5</v>
      </c>
      <c r="E44" s="554">
        <v>2</v>
      </c>
      <c r="F44" s="554">
        <v>7</v>
      </c>
      <c r="G44" s="554" t="s">
        <v>503</v>
      </c>
      <c r="H44" s="554">
        <v>17</v>
      </c>
      <c r="I44" s="554">
        <v>-4</v>
      </c>
      <c r="J44" s="30">
        <v>20</v>
      </c>
      <c r="K44" s="30">
        <v>20</v>
      </c>
      <c r="M44" s="30">
        <v>8</v>
      </c>
      <c r="N44" s="30" t="s">
        <v>477</v>
      </c>
      <c r="O44" s="30">
        <f t="shared" si="15"/>
        <v>14</v>
      </c>
      <c r="P44" s="30">
        <f t="shared" si="16"/>
        <v>5</v>
      </c>
      <c r="Q44" s="30">
        <f t="shared" si="17"/>
        <v>2</v>
      </c>
      <c r="R44" s="30">
        <f t="shared" si="18"/>
        <v>7</v>
      </c>
      <c r="S44" s="30">
        <f t="shared" si="19"/>
        <v>20</v>
      </c>
      <c r="T44" s="30">
        <f t="shared" si="20"/>
        <v>20</v>
      </c>
      <c r="U44" s="30">
        <f t="shared" si="21"/>
        <v>17</v>
      </c>
      <c r="V44" s="30">
        <f t="shared" si="22"/>
        <v>-4</v>
      </c>
    </row>
    <row r="45" spans="1:22" x14ac:dyDescent="0.2">
      <c r="A45" s="554">
        <v>9</v>
      </c>
      <c r="B45" s="467" t="s">
        <v>444</v>
      </c>
      <c r="C45" s="554">
        <v>14</v>
      </c>
      <c r="D45" s="554">
        <v>5</v>
      </c>
      <c r="E45" s="554">
        <v>2</v>
      </c>
      <c r="F45" s="554">
        <v>7</v>
      </c>
      <c r="G45" s="554" t="s">
        <v>504</v>
      </c>
      <c r="H45" s="554">
        <v>17</v>
      </c>
      <c r="I45" s="554">
        <v>-4</v>
      </c>
      <c r="J45" s="30">
        <v>24</v>
      </c>
      <c r="K45" s="30">
        <v>41</v>
      </c>
      <c r="M45" s="30">
        <v>9</v>
      </c>
      <c r="N45" s="30" t="s">
        <v>444</v>
      </c>
      <c r="O45" s="30">
        <f t="shared" si="15"/>
        <v>14</v>
      </c>
      <c r="P45" s="30">
        <f t="shared" si="16"/>
        <v>5</v>
      </c>
      <c r="Q45" s="30">
        <f t="shared" si="17"/>
        <v>2</v>
      </c>
      <c r="R45" s="30">
        <f t="shared" si="18"/>
        <v>7</v>
      </c>
      <c r="S45" s="30">
        <f t="shared" si="19"/>
        <v>24</v>
      </c>
      <c r="T45" s="30">
        <f t="shared" si="20"/>
        <v>41</v>
      </c>
      <c r="U45" s="30">
        <f t="shared" si="21"/>
        <v>17</v>
      </c>
      <c r="V45" s="30">
        <f t="shared" si="22"/>
        <v>-4</v>
      </c>
    </row>
    <row r="46" spans="1:22" x14ac:dyDescent="0.2">
      <c r="A46" s="554">
        <v>10</v>
      </c>
      <c r="B46" s="467" t="s">
        <v>443</v>
      </c>
      <c r="C46" s="554">
        <v>14</v>
      </c>
      <c r="D46" s="554">
        <v>4</v>
      </c>
      <c r="E46" s="554">
        <v>4</v>
      </c>
      <c r="F46" s="554">
        <v>6</v>
      </c>
      <c r="G46" s="554" t="s">
        <v>505</v>
      </c>
      <c r="H46" s="554">
        <v>16</v>
      </c>
      <c r="I46" s="554">
        <v>-5</v>
      </c>
      <c r="J46" s="30">
        <v>25</v>
      </c>
      <c r="K46" s="30">
        <v>25</v>
      </c>
      <c r="M46" s="30">
        <v>10</v>
      </c>
      <c r="N46" s="30" t="s">
        <v>443</v>
      </c>
      <c r="O46" s="30">
        <f t="shared" si="15"/>
        <v>14</v>
      </c>
      <c r="P46" s="30">
        <f t="shared" si="16"/>
        <v>4</v>
      </c>
      <c r="Q46" s="30">
        <f t="shared" si="17"/>
        <v>4</v>
      </c>
      <c r="R46" s="30">
        <f t="shared" si="18"/>
        <v>6</v>
      </c>
      <c r="S46" s="30">
        <f t="shared" si="19"/>
        <v>25</v>
      </c>
      <c r="T46" s="30">
        <f t="shared" si="20"/>
        <v>25</v>
      </c>
      <c r="U46" s="30">
        <f t="shared" si="21"/>
        <v>16</v>
      </c>
      <c r="V46" s="30">
        <f t="shared" si="22"/>
        <v>-5</v>
      </c>
    </row>
    <row r="47" spans="1:22" x14ac:dyDescent="0.2">
      <c r="A47" s="554">
        <v>11</v>
      </c>
      <c r="B47" s="467" t="s">
        <v>141</v>
      </c>
      <c r="C47" s="554">
        <v>14</v>
      </c>
      <c r="D47" s="554">
        <v>4</v>
      </c>
      <c r="E47" s="554">
        <v>4</v>
      </c>
      <c r="F47" s="554">
        <v>6</v>
      </c>
      <c r="G47" s="554" t="s">
        <v>506</v>
      </c>
      <c r="H47" s="554">
        <v>16</v>
      </c>
      <c r="I47" s="554">
        <v>-5</v>
      </c>
      <c r="J47" s="30">
        <v>21</v>
      </c>
      <c r="K47" s="30">
        <v>26</v>
      </c>
      <c r="M47" s="30">
        <v>11</v>
      </c>
      <c r="N47" s="30" t="s">
        <v>141</v>
      </c>
      <c r="O47" s="30">
        <f t="shared" si="15"/>
        <v>14</v>
      </c>
      <c r="P47" s="30">
        <f t="shared" si="16"/>
        <v>4</v>
      </c>
      <c r="Q47" s="30">
        <f t="shared" si="17"/>
        <v>4</v>
      </c>
      <c r="R47" s="30">
        <f t="shared" si="18"/>
        <v>6</v>
      </c>
      <c r="S47" s="30">
        <f t="shared" si="19"/>
        <v>21</v>
      </c>
      <c r="T47" s="30">
        <f t="shared" si="20"/>
        <v>26</v>
      </c>
      <c r="U47" s="30">
        <f t="shared" si="21"/>
        <v>16</v>
      </c>
      <c r="V47" s="30">
        <f t="shared" si="22"/>
        <v>-5</v>
      </c>
    </row>
    <row r="48" spans="1:22" x14ac:dyDescent="0.2">
      <c r="A48" s="554">
        <v>12</v>
      </c>
      <c r="B48" s="467" t="s">
        <v>446</v>
      </c>
      <c r="C48" s="554">
        <v>14</v>
      </c>
      <c r="D48" s="554">
        <v>5</v>
      </c>
      <c r="E48" s="554">
        <v>1</v>
      </c>
      <c r="F48" s="554">
        <v>8</v>
      </c>
      <c r="G48" s="554" t="s">
        <v>507</v>
      </c>
      <c r="H48" s="554">
        <v>16</v>
      </c>
      <c r="I48" s="554">
        <v>-5</v>
      </c>
      <c r="J48" s="30">
        <v>20</v>
      </c>
      <c r="K48" s="30">
        <v>27</v>
      </c>
      <c r="M48" s="30">
        <v>12</v>
      </c>
      <c r="N48" s="30" t="s">
        <v>446</v>
      </c>
      <c r="O48" s="30">
        <f t="shared" si="15"/>
        <v>14</v>
      </c>
      <c r="P48" s="30">
        <f t="shared" si="16"/>
        <v>5</v>
      </c>
      <c r="Q48" s="30">
        <f t="shared" si="17"/>
        <v>1</v>
      </c>
      <c r="R48" s="30">
        <f t="shared" si="18"/>
        <v>8</v>
      </c>
      <c r="S48" s="30">
        <f t="shared" si="19"/>
        <v>20</v>
      </c>
      <c r="T48" s="30">
        <f t="shared" si="20"/>
        <v>27</v>
      </c>
      <c r="U48" s="30">
        <f t="shared" si="21"/>
        <v>16</v>
      </c>
      <c r="V48" s="30">
        <f t="shared" si="22"/>
        <v>-5</v>
      </c>
    </row>
    <row r="49" spans="1:22" x14ac:dyDescent="0.2">
      <c r="A49" s="554">
        <v>13</v>
      </c>
      <c r="B49" s="467" t="s">
        <v>440</v>
      </c>
      <c r="C49" s="554">
        <v>14</v>
      </c>
      <c r="D49" s="554">
        <v>4</v>
      </c>
      <c r="E49" s="554">
        <v>2</v>
      </c>
      <c r="F49" s="554">
        <v>8</v>
      </c>
      <c r="G49" s="554" t="s">
        <v>508</v>
      </c>
      <c r="H49" s="554">
        <v>14</v>
      </c>
      <c r="I49" s="554">
        <v>-7</v>
      </c>
      <c r="J49" s="30">
        <v>12</v>
      </c>
      <c r="K49" s="30">
        <v>26</v>
      </c>
      <c r="M49" s="30">
        <v>13</v>
      </c>
      <c r="N49" s="30" t="s">
        <v>440</v>
      </c>
      <c r="O49" s="30">
        <f t="shared" si="15"/>
        <v>14</v>
      </c>
      <c r="P49" s="30">
        <f t="shared" si="16"/>
        <v>4</v>
      </c>
      <c r="Q49" s="30">
        <f t="shared" si="17"/>
        <v>2</v>
      </c>
      <c r="R49" s="30">
        <f t="shared" si="18"/>
        <v>8</v>
      </c>
      <c r="S49" s="30">
        <f t="shared" si="19"/>
        <v>12</v>
      </c>
      <c r="T49" s="30">
        <f t="shared" si="20"/>
        <v>26</v>
      </c>
      <c r="U49" s="30">
        <f t="shared" si="21"/>
        <v>14</v>
      </c>
      <c r="V49" s="30">
        <f t="shared" si="22"/>
        <v>-7</v>
      </c>
    </row>
    <row r="50" spans="1:22" x14ac:dyDescent="0.2">
      <c r="A50" s="554">
        <v>14</v>
      </c>
      <c r="B50" s="467" t="s">
        <v>445</v>
      </c>
      <c r="C50" s="554">
        <v>14</v>
      </c>
      <c r="D50" s="554">
        <v>2</v>
      </c>
      <c r="E50" s="554">
        <v>6</v>
      </c>
      <c r="F50" s="554">
        <v>6</v>
      </c>
      <c r="G50" s="554" t="s">
        <v>509</v>
      </c>
      <c r="H50" s="554">
        <v>12</v>
      </c>
      <c r="I50" s="554">
        <v>-9</v>
      </c>
      <c r="J50" s="30">
        <v>25</v>
      </c>
      <c r="K50" s="30">
        <v>23</v>
      </c>
      <c r="M50" s="30">
        <v>14</v>
      </c>
      <c r="N50" s="30" t="s">
        <v>445</v>
      </c>
      <c r="O50" s="30">
        <f t="shared" si="15"/>
        <v>14</v>
      </c>
      <c r="P50" s="30">
        <f t="shared" si="16"/>
        <v>2</v>
      </c>
      <c r="Q50" s="30">
        <f t="shared" si="17"/>
        <v>6</v>
      </c>
      <c r="R50" s="30">
        <f t="shared" si="18"/>
        <v>6</v>
      </c>
      <c r="S50" s="30">
        <f t="shared" si="19"/>
        <v>25</v>
      </c>
      <c r="T50" s="30">
        <f t="shared" si="20"/>
        <v>23</v>
      </c>
      <c r="U50" s="30">
        <f t="shared" si="21"/>
        <v>12</v>
      </c>
      <c r="V50" s="30">
        <f t="shared" si="22"/>
        <v>-9</v>
      </c>
    </row>
  </sheetData>
  <phoneticPr fontId="1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2"/>
  <sheetViews>
    <sheetView workbookViewId="0">
      <selection activeCell="B5" sqref="B5:E34"/>
    </sheetView>
  </sheetViews>
  <sheetFormatPr defaultRowHeight="11.25" x14ac:dyDescent="0.2"/>
  <cols>
    <col min="1" max="1" width="4" style="30" customWidth="1"/>
    <col min="2" max="2" width="11.7109375" style="30" customWidth="1"/>
    <col min="3" max="4" width="3.85546875" style="30" customWidth="1"/>
    <col min="5" max="5" width="2.85546875" style="30" customWidth="1"/>
    <col min="6" max="6" width="11.7109375" style="605" customWidth="1"/>
    <col min="7" max="8" width="3.42578125" style="605" customWidth="1"/>
    <col min="9" max="9" width="1.42578125" style="30" customWidth="1"/>
    <col min="10" max="10" width="11.7109375" style="592" customWidth="1"/>
    <col min="11" max="12" width="3.7109375" style="592" customWidth="1"/>
    <col min="13" max="13" width="3.140625" style="592" customWidth="1"/>
    <col min="14" max="14" width="11.7109375" style="30" customWidth="1"/>
    <col min="15" max="16" width="3.5703125" style="30" customWidth="1"/>
    <col min="17" max="17" width="1.140625" style="592" customWidth="1"/>
    <col min="18" max="18" width="9.140625" style="605"/>
    <col min="19" max="20" width="3.7109375" style="605" customWidth="1"/>
    <col min="21" max="21" width="1.42578125" style="30" customWidth="1"/>
    <col min="22" max="22" width="9.140625" style="592"/>
    <col min="23" max="24" width="3.5703125" style="592" customWidth="1"/>
    <col min="25" max="25" width="1.140625" style="30" customWidth="1"/>
    <col min="26" max="26" width="9.140625" style="30"/>
    <col min="27" max="29" width="3.7109375" style="30" customWidth="1"/>
    <col min="30" max="30" width="9.140625" style="605"/>
    <col min="31" max="33" width="3.7109375" style="605" customWidth="1"/>
    <col min="34" max="34" width="9.140625" style="592"/>
    <col min="35" max="37" width="3.7109375" style="592" customWidth="1"/>
    <col min="38" max="16384" width="9.140625" style="30"/>
  </cols>
  <sheetData>
    <row r="1" spans="1:37" ht="12.75" x14ac:dyDescent="0.2">
      <c r="A1" s="614" t="s">
        <v>560</v>
      </c>
      <c r="B1" s="446"/>
      <c r="N1" s="615"/>
      <c r="O1" s="615"/>
      <c r="P1" s="615"/>
      <c r="Q1" s="617"/>
      <c r="R1" s="616"/>
      <c r="S1" s="616"/>
      <c r="T1" s="616"/>
      <c r="U1" s="615"/>
      <c r="V1" s="617"/>
      <c r="W1" s="617"/>
      <c r="X1" s="617"/>
      <c r="Y1" s="615"/>
    </row>
    <row r="2" spans="1:37" s="277" customFormat="1" ht="12.75" x14ac:dyDescent="0.2">
      <c r="A2" s="618"/>
      <c r="B2" s="277" t="s">
        <v>603</v>
      </c>
      <c r="F2" s="619"/>
      <c r="G2" s="619"/>
      <c r="H2" s="619"/>
      <c r="J2" s="620"/>
      <c r="K2" s="620"/>
      <c r="L2" s="620"/>
      <c r="M2" s="620"/>
      <c r="N2" s="511" t="s">
        <v>561</v>
      </c>
      <c r="O2" s="511"/>
      <c r="P2" s="511"/>
      <c r="Q2" s="621"/>
      <c r="R2" s="622"/>
      <c r="S2" s="622"/>
      <c r="T2" s="622"/>
      <c r="U2" s="511"/>
      <c r="V2" s="621"/>
      <c r="W2" s="621"/>
      <c r="X2" s="621"/>
      <c r="Y2" s="511"/>
      <c r="Z2" s="277" t="s">
        <v>562</v>
      </c>
      <c r="AD2" s="619"/>
      <c r="AE2" s="619"/>
      <c r="AF2" s="619"/>
      <c r="AG2" s="619"/>
      <c r="AH2" s="620"/>
      <c r="AI2" s="620"/>
      <c r="AJ2" s="620"/>
      <c r="AK2" s="620"/>
    </row>
    <row r="3" spans="1:37" s="100" customFormat="1" x14ac:dyDescent="0.2">
      <c r="B3" s="100" t="str">
        <f>Stat.!BW1</f>
        <v>2014/2015</v>
      </c>
      <c r="F3" s="612" t="s">
        <v>436</v>
      </c>
      <c r="G3" s="612"/>
      <c r="H3" s="612"/>
      <c r="J3" s="613" t="s">
        <v>437</v>
      </c>
      <c r="K3" s="613"/>
      <c r="L3" s="613"/>
      <c r="M3" s="613"/>
      <c r="N3" s="511" t="str">
        <f>B3</f>
        <v>2014/2015</v>
      </c>
      <c r="O3" s="511"/>
      <c r="P3" s="511"/>
      <c r="Q3" s="621"/>
      <c r="R3" s="622"/>
      <c r="S3" s="622"/>
      <c r="T3" s="622"/>
      <c r="U3" s="511"/>
      <c r="V3" s="621"/>
      <c r="W3" s="621"/>
      <c r="X3" s="621"/>
      <c r="Y3" s="511"/>
      <c r="Z3" s="100" t="s">
        <v>655</v>
      </c>
      <c r="AD3" s="612" t="s">
        <v>643</v>
      </c>
      <c r="AE3" s="612"/>
      <c r="AF3" s="612"/>
      <c r="AG3" s="612"/>
      <c r="AH3" s="613" t="s">
        <v>644</v>
      </c>
      <c r="AI3" s="613"/>
      <c r="AJ3" s="613"/>
      <c r="AK3" s="613"/>
    </row>
    <row r="4" spans="1:37" s="285" customFormat="1" x14ac:dyDescent="0.2">
      <c r="B4" s="285" t="str">
        <f>Stat.!BW3</f>
        <v>Jméno/kolo</v>
      </c>
      <c r="C4" s="285" t="s">
        <v>604</v>
      </c>
      <c r="D4" s="285" t="str">
        <f>Stat.!BY3</f>
        <v>stř.</v>
      </c>
      <c r="E4" s="285" t="s">
        <v>1375</v>
      </c>
      <c r="F4" s="605" t="str">
        <f>Stat.!CG3</f>
        <v>Jméno/kolo</v>
      </c>
      <c r="G4" s="605" t="s">
        <v>604</v>
      </c>
      <c r="H4" s="605" t="str">
        <f>Stat.!CI3</f>
        <v>stř.</v>
      </c>
      <c r="J4" s="592" t="str">
        <f>Stat.!CP3</f>
        <v>Jméno/kolo</v>
      </c>
      <c r="K4" s="592" t="s">
        <v>604</v>
      </c>
      <c r="L4" s="592" t="str">
        <f>Stat.!CR3</f>
        <v>stř.</v>
      </c>
      <c r="M4" s="592" t="s">
        <v>40</v>
      </c>
      <c r="N4" s="511" t="str">
        <f>B4</f>
        <v>Jméno/kolo</v>
      </c>
      <c r="O4" s="511" t="s">
        <v>559</v>
      </c>
      <c r="P4" s="511" t="s">
        <v>563</v>
      </c>
      <c r="Q4" s="617"/>
      <c r="R4" s="622" t="str">
        <f>F4</f>
        <v>Jméno/kolo</v>
      </c>
      <c r="S4" s="626" t="str">
        <f>O4</f>
        <v>zk</v>
      </c>
      <c r="T4" s="626" t="str">
        <f>P4</f>
        <v>čk</v>
      </c>
      <c r="U4" s="623"/>
      <c r="V4" s="621" t="str">
        <f>J4</f>
        <v>Jméno/kolo</v>
      </c>
      <c r="W4" s="627" t="str">
        <f>O4</f>
        <v>zk</v>
      </c>
      <c r="X4" s="627" t="str">
        <f>P4</f>
        <v>čk</v>
      </c>
      <c r="Y4" s="623"/>
      <c r="Z4" s="285" t="s">
        <v>24</v>
      </c>
      <c r="AA4" s="285" t="s">
        <v>553</v>
      </c>
      <c r="AB4" s="285" t="s">
        <v>194</v>
      </c>
      <c r="AC4" s="285" t="s">
        <v>8</v>
      </c>
      <c r="AD4" s="625" t="s">
        <v>24</v>
      </c>
      <c r="AE4" s="625" t="str">
        <f>AA4</f>
        <v>BV</v>
      </c>
      <c r="AF4" s="625" t="str">
        <f>AB4</f>
        <v>N</v>
      </c>
      <c r="AG4" s="625" t="str">
        <f>AC4</f>
        <v>Body</v>
      </c>
      <c r="AH4" s="624" t="s">
        <v>24</v>
      </c>
      <c r="AI4" s="624" t="str">
        <f>AA4</f>
        <v>BV</v>
      </c>
      <c r="AJ4" s="624" t="str">
        <f>AB4</f>
        <v>N</v>
      </c>
      <c r="AK4" s="624" t="str">
        <f>AC4</f>
        <v>Body</v>
      </c>
    </row>
    <row r="5" spans="1:37" x14ac:dyDescent="0.2">
      <c r="A5" s="30" t="s">
        <v>558</v>
      </c>
      <c r="B5" s="30" t="str">
        <f>Stat.!BW5</f>
        <v>Bastl Pavel</v>
      </c>
      <c r="C5" s="30">
        <f>Stat.!BX5</f>
        <v>24</v>
      </c>
      <c r="D5" s="30">
        <f>Stat.!BY5</f>
        <v>2</v>
      </c>
      <c r="E5" s="30">
        <f t="shared" ref="E5:E34" si="0">SUM(C5:D5)</f>
        <v>26</v>
      </c>
      <c r="F5" s="605" t="str">
        <f>Stat.!CG9</f>
        <v>Habr Jiří</v>
      </c>
      <c r="G5" s="605">
        <f>Stat.!CH9</f>
        <v>12</v>
      </c>
      <c r="H5" s="605">
        <f>Stat.!CI9</f>
        <v>0</v>
      </c>
      <c r="J5" s="592" t="str">
        <f>Stat.!CP5</f>
        <v>Bastl Pavel</v>
      </c>
      <c r="K5" s="592">
        <f>Stat.!CQ5</f>
        <v>13</v>
      </c>
      <c r="L5" s="592">
        <f>Stat.!CR5</f>
        <v>0</v>
      </c>
      <c r="M5" s="592">
        <f t="shared" ref="M5:M37" si="1">SUM(K5:L5)</f>
        <v>13</v>
      </c>
      <c r="N5" s="615" t="str">
        <f>Stat.!BW11</f>
        <v>Habr Vojta</v>
      </c>
      <c r="O5" s="615">
        <f>Stat.!CC11</f>
        <v>8</v>
      </c>
      <c r="P5" s="615">
        <f>Stat.!CD11</f>
        <v>2</v>
      </c>
      <c r="Q5" s="617"/>
      <c r="R5" s="616" t="str">
        <f>Stat.!CG11</f>
        <v>Habr Vojta</v>
      </c>
      <c r="S5" s="616">
        <f>Stat.!CM11</f>
        <v>7</v>
      </c>
      <c r="T5" s="616">
        <f>Stat.!CN11</f>
        <v>2</v>
      </c>
      <c r="U5" s="615"/>
      <c r="V5" s="617" t="str">
        <f>Stat.!CP18</f>
        <v>Novák Bohumír</v>
      </c>
      <c r="W5" s="617">
        <f>Stat.!CV18</f>
        <v>3</v>
      </c>
      <c r="X5" s="617">
        <f>Stat.!CW18</f>
        <v>0</v>
      </c>
      <c r="Y5" s="615"/>
      <c r="Z5" s="30" t="str">
        <f>Stat.!$BW11</f>
        <v>Habr Vojta</v>
      </c>
      <c r="AA5" s="30">
        <f>Stat.!BZ11</f>
        <v>11</v>
      </c>
      <c r="AB5" s="30">
        <f>Stat.!CA11</f>
        <v>12</v>
      </c>
      <c r="AC5" s="30">
        <f>Stat.!CB11</f>
        <v>23</v>
      </c>
      <c r="AD5" s="605" t="str">
        <f>Stat.!$CG11</f>
        <v>Habr Vojta</v>
      </c>
      <c r="AE5" s="605">
        <f>Stat.!CJ11</f>
        <v>5</v>
      </c>
      <c r="AF5" s="605">
        <f>Stat.!CK11</f>
        <v>4</v>
      </c>
      <c r="AG5" s="605">
        <f>Stat.!CL11</f>
        <v>9</v>
      </c>
      <c r="AH5" s="592" t="str">
        <f>Stat.!$CP9</f>
        <v>Habr Jiří</v>
      </c>
      <c r="AI5" s="592">
        <f>Stat.!CS9</f>
        <v>8</v>
      </c>
      <c r="AJ5" s="592">
        <f>Stat.!CT9</f>
        <v>4</v>
      </c>
      <c r="AK5" s="592">
        <f>Stat.!CU9</f>
        <v>12</v>
      </c>
    </row>
    <row r="6" spans="1:37" x14ac:dyDescent="0.2">
      <c r="A6" s="30">
        <v>1</v>
      </c>
      <c r="B6" s="30" t="str">
        <f>Stat.!BW9</f>
        <v>Habr Jiří</v>
      </c>
      <c r="C6" s="30">
        <f>Stat.!BX9</f>
        <v>25</v>
      </c>
      <c r="D6" s="30">
        <f>Stat.!BY9</f>
        <v>0</v>
      </c>
      <c r="E6" s="30">
        <f t="shared" si="0"/>
        <v>25</v>
      </c>
      <c r="F6" s="605" t="str">
        <f>Stat.!CG21</f>
        <v>Švarc Petr</v>
      </c>
      <c r="G6" s="605">
        <f>Stat.!CH21</f>
        <v>12</v>
      </c>
      <c r="H6" s="605">
        <f>Stat.!CI21</f>
        <v>0</v>
      </c>
      <c r="J6" s="592" t="str">
        <f>Stat.!CP9</f>
        <v>Habr Jiří</v>
      </c>
      <c r="K6" s="592">
        <f>Stat.!CQ9</f>
        <v>13</v>
      </c>
      <c r="L6" s="592">
        <f>Stat.!CR9</f>
        <v>0</v>
      </c>
      <c r="M6" s="592">
        <f t="shared" si="1"/>
        <v>13</v>
      </c>
      <c r="N6" s="615" t="str">
        <f>Stat.!BW18</f>
        <v>Novák Bohumír</v>
      </c>
      <c r="O6" s="615">
        <f>Stat.!CC18</f>
        <v>5</v>
      </c>
      <c r="P6" s="615">
        <f>Stat.!CD18</f>
        <v>0</v>
      </c>
      <c r="Q6" s="617"/>
      <c r="R6" s="616" t="str">
        <f>Stat.!CG9</f>
        <v>Habr Jiří</v>
      </c>
      <c r="S6" s="616">
        <f>Stat.!CM9</f>
        <v>2</v>
      </c>
      <c r="T6" s="616">
        <f>Stat.!CN9</f>
        <v>0</v>
      </c>
      <c r="U6" s="615"/>
      <c r="V6" s="617" t="str">
        <f>Stat.!CP13</f>
        <v>Havlík Vojta</v>
      </c>
      <c r="W6" s="617">
        <f>Stat.!CV13</f>
        <v>2</v>
      </c>
      <c r="X6" s="617">
        <f>Stat.!CW13</f>
        <v>0</v>
      </c>
      <c r="Y6" s="615"/>
      <c r="Z6" s="30" t="str">
        <f>Stat.!$BW9</f>
        <v>Habr Jiří</v>
      </c>
      <c r="AA6" s="30">
        <f>Stat.!BZ9</f>
        <v>10</v>
      </c>
      <c r="AB6" s="30">
        <f>Stat.!CA9</f>
        <v>5</v>
      </c>
      <c r="AC6" s="30">
        <f>Stat.!CB9</f>
        <v>15</v>
      </c>
      <c r="AD6" s="605" t="str">
        <f>Stat.!$CG5</f>
        <v>Bastl Pavel</v>
      </c>
      <c r="AE6" s="605">
        <f>Stat.!CJ5</f>
        <v>5</v>
      </c>
      <c r="AF6" s="605">
        <f>Stat.!CK5</f>
        <v>1</v>
      </c>
      <c r="AG6" s="605">
        <f>Stat.!CL5</f>
        <v>6</v>
      </c>
      <c r="AH6" s="592" t="str">
        <f>Stat.!$CP11</f>
        <v>Habr Vojta</v>
      </c>
      <c r="AI6" s="592">
        <f>Stat.!CS11</f>
        <v>6</v>
      </c>
      <c r="AJ6" s="592">
        <f>Stat.!CT11</f>
        <v>8</v>
      </c>
      <c r="AK6" s="592">
        <f>Stat.!CU11</f>
        <v>14</v>
      </c>
    </row>
    <row r="7" spans="1:37" x14ac:dyDescent="0.2">
      <c r="A7" s="30">
        <v>2</v>
      </c>
      <c r="B7" s="30" t="str">
        <f>Stat.!BW16</f>
        <v>Kelbler Petr</v>
      </c>
      <c r="C7" s="30">
        <f>Stat.!BX16</f>
        <v>25</v>
      </c>
      <c r="D7" s="30">
        <f>Stat.!BY16</f>
        <v>0</v>
      </c>
      <c r="E7" s="30">
        <f t="shared" si="0"/>
        <v>25</v>
      </c>
      <c r="F7" s="605" t="str">
        <f>Stat.!CG16</f>
        <v>Kelbler Petr</v>
      </c>
      <c r="G7" s="605">
        <f>Stat.!CH16</f>
        <v>12</v>
      </c>
      <c r="H7" s="605">
        <f>Stat.!CI16</f>
        <v>0</v>
      </c>
      <c r="J7" s="592" t="str">
        <f>Stat.!CP16</f>
        <v>Kelbler Petr</v>
      </c>
      <c r="K7" s="592">
        <f>Stat.!CQ16</f>
        <v>13</v>
      </c>
      <c r="L7" s="592">
        <f>Stat.!CR16</f>
        <v>0</v>
      </c>
      <c r="M7" s="592">
        <f t="shared" si="1"/>
        <v>13</v>
      </c>
      <c r="N7" s="615" t="str">
        <f>Stat.!BW9</f>
        <v>Habr Jiří</v>
      </c>
      <c r="O7" s="615">
        <f>Stat.!CC9</f>
        <v>4</v>
      </c>
      <c r="P7" s="615">
        <f>Stat.!CD9</f>
        <v>0</v>
      </c>
      <c r="Q7" s="617"/>
      <c r="R7" s="616" t="str">
        <f>Stat.!CG16</f>
        <v>Kelbler Petr</v>
      </c>
      <c r="S7" s="616">
        <f>Stat.!CM16</f>
        <v>2</v>
      </c>
      <c r="T7" s="616">
        <f>Stat.!CN16</f>
        <v>0</v>
      </c>
      <c r="U7" s="615"/>
      <c r="V7" s="617" t="str">
        <f>Stat.!CP9</f>
        <v>Habr Jiří</v>
      </c>
      <c r="W7" s="617">
        <f>Stat.!CV9</f>
        <v>2</v>
      </c>
      <c r="X7" s="617">
        <f>Stat.!CW9</f>
        <v>0</v>
      </c>
      <c r="Y7" s="615"/>
      <c r="Z7" s="30" t="str">
        <f>Stat.!$BW21</f>
        <v>Švarc Petr</v>
      </c>
      <c r="AA7" s="30">
        <f>Stat.!BZ21</f>
        <v>4</v>
      </c>
      <c r="AB7" s="30">
        <f>Stat.!CA21</f>
        <v>8</v>
      </c>
      <c r="AC7" s="30">
        <f>Stat.!CB21</f>
        <v>12</v>
      </c>
      <c r="AD7" s="605" t="str">
        <f>Stat.!$CG21</f>
        <v>Švarc Petr</v>
      </c>
      <c r="AE7" s="605">
        <f>Stat.!CJ21</f>
        <v>2</v>
      </c>
      <c r="AF7" s="605">
        <f>Stat.!CK21</f>
        <v>4</v>
      </c>
      <c r="AG7" s="605">
        <f>Stat.!CL21</f>
        <v>6</v>
      </c>
      <c r="AH7" s="592" t="str">
        <f>Stat.!$CP21</f>
        <v>Švarc Petr</v>
      </c>
      <c r="AI7" s="592">
        <f>Stat.!CS21</f>
        <v>2</v>
      </c>
      <c r="AJ7" s="592">
        <f>Stat.!CT21</f>
        <v>4</v>
      </c>
      <c r="AK7" s="592">
        <f>Stat.!CU21</f>
        <v>6</v>
      </c>
    </row>
    <row r="8" spans="1:37" x14ac:dyDescent="0.2">
      <c r="A8" s="30">
        <v>3</v>
      </c>
      <c r="B8" s="30" t="str">
        <f>Stat.!BW21</f>
        <v>Švarc Petr</v>
      </c>
      <c r="C8" s="30">
        <f>Stat.!BX21</f>
        <v>21</v>
      </c>
      <c r="D8" s="30">
        <f>Stat.!BY21</f>
        <v>1</v>
      </c>
      <c r="E8" s="30">
        <f t="shared" si="0"/>
        <v>22</v>
      </c>
      <c r="F8" s="605" t="str">
        <f>Stat.!CG23</f>
        <v>Zamazal Jindřich</v>
      </c>
      <c r="G8" s="605">
        <f>Stat.!CH23</f>
        <v>12</v>
      </c>
      <c r="H8" s="605">
        <f>Stat.!CI23</f>
        <v>0</v>
      </c>
      <c r="J8" s="592" t="str">
        <f>Stat.!CP11</f>
        <v>Habr Vojta</v>
      </c>
      <c r="K8" s="592">
        <f>Stat.!CQ11</f>
        <v>9</v>
      </c>
      <c r="L8" s="592">
        <f>Stat.!CR11</f>
        <v>3</v>
      </c>
      <c r="M8" s="592">
        <f t="shared" si="1"/>
        <v>12</v>
      </c>
      <c r="N8" s="615" t="str">
        <f>Stat.!BW16</f>
        <v>Kelbler Petr</v>
      </c>
      <c r="O8" s="615">
        <f>Stat.!CC16</f>
        <v>4</v>
      </c>
      <c r="P8" s="615">
        <f>Stat.!CD16</f>
        <v>0</v>
      </c>
      <c r="Q8" s="617"/>
      <c r="R8" s="616" t="str">
        <f>Stat.!CG18</f>
        <v>Novák Bohumír</v>
      </c>
      <c r="S8" s="616">
        <f>Stat.!CM18</f>
        <v>2</v>
      </c>
      <c r="T8" s="616">
        <f>Stat.!CN18</f>
        <v>0</v>
      </c>
      <c r="U8" s="615"/>
      <c r="V8" s="617" t="str">
        <f>Stat.!CP16</f>
        <v>Kelbler Petr</v>
      </c>
      <c r="W8" s="617">
        <f>Stat.!CV16</f>
        <v>2</v>
      </c>
      <c r="X8" s="617">
        <f>Stat.!CW16</f>
        <v>0</v>
      </c>
      <c r="Y8" s="615"/>
      <c r="Z8" s="30" t="str">
        <f>Stat.!$BW5</f>
        <v>Bastl Pavel</v>
      </c>
      <c r="AA8" s="30">
        <f>Stat.!BZ5</f>
        <v>5</v>
      </c>
      <c r="AB8" s="30">
        <f>Stat.!CA5</f>
        <v>3</v>
      </c>
      <c r="AC8" s="30">
        <f>Stat.!CB5</f>
        <v>8</v>
      </c>
      <c r="AD8" s="605" t="str">
        <f>Stat.!$CG16</f>
        <v>Kelbler Petr</v>
      </c>
      <c r="AE8" s="605">
        <f>Stat.!CJ16</f>
        <v>3</v>
      </c>
      <c r="AF8" s="605">
        <f>Stat.!CK16</f>
        <v>2</v>
      </c>
      <c r="AG8" s="605">
        <f>Stat.!CL16</f>
        <v>5</v>
      </c>
      <c r="AH8" s="592" t="str">
        <f>Stat.!$CP8</f>
        <v>Chvátal Tomáš</v>
      </c>
      <c r="AI8" s="592">
        <f>Stat.!CS8</f>
        <v>3</v>
      </c>
      <c r="AJ8" s="592">
        <f>Stat.!CT8</f>
        <v>3</v>
      </c>
      <c r="AK8" s="592">
        <f>Stat.!CU8</f>
        <v>6</v>
      </c>
    </row>
    <row r="9" spans="1:37" x14ac:dyDescent="0.2">
      <c r="A9" s="30">
        <v>4</v>
      </c>
      <c r="B9" s="30" t="str">
        <f>Stat.!BW19</f>
        <v>Novák Vojta</v>
      </c>
      <c r="C9" s="30">
        <f>Stat.!BX19</f>
        <v>21</v>
      </c>
      <c r="D9" s="30">
        <f>Stat.!BY19</f>
        <v>1</v>
      </c>
      <c r="E9" s="30">
        <f t="shared" si="0"/>
        <v>22</v>
      </c>
      <c r="F9" s="605" t="str">
        <f>Stat.!CG5</f>
        <v>Bastl Pavel</v>
      </c>
      <c r="G9" s="605">
        <f>Stat.!CH5</f>
        <v>11</v>
      </c>
      <c r="H9" s="605">
        <f>Stat.!CI5</f>
        <v>2</v>
      </c>
      <c r="J9" s="592" t="str">
        <f>Stat.!$CP4</f>
        <v>Havlík Roman</v>
      </c>
      <c r="K9" s="592">
        <f>Stat.!CQ4</f>
        <v>11</v>
      </c>
      <c r="L9" s="592">
        <f>Stat.!CR4</f>
        <v>0</v>
      </c>
      <c r="M9" s="592">
        <f t="shared" si="1"/>
        <v>11</v>
      </c>
      <c r="N9" s="615" t="str">
        <f>Stat.!BW20</f>
        <v>Pokorný Václav</v>
      </c>
      <c r="O9" s="615">
        <f>Stat.!CC20</f>
        <v>2</v>
      </c>
      <c r="P9" s="615">
        <f>Stat.!CD20</f>
        <v>0</v>
      </c>
      <c r="Q9" s="617"/>
      <c r="R9" s="616" t="str">
        <f>Stat.!CG20</f>
        <v>Pokorný Václav</v>
      </c>
      <c r="S9" s="616">
        <f>Stat.!CM20</f>
        <v>2</v>
      </c>
      <c r="T9" s="616">
        <f>Stat.!CN20</f>
        <v>0</v>
      </c>
      <c r="U9" s="615"/>
      <c r="V9" s="617" t="str">
        <f>Stat.!CP8</f>
        <v>Chvátal Tomáš</v>
      </c>
      <c r="W9" s="617">
        <f>Stat.!CV8</f>
        <v>1</v>
      </c>
      <c r="X9" s="617">
        <f>Stat.!CW8</f>
        <v>0</v>
      </c>
      <c r="Y9" s="615"/>
      <c r="Z9" s="30" t="str">
        <f>Stat.!$BW16</f>
        <v>Kelbler Petr</v>
      </c>
      <c r="AA9" s="30">
        <f>Stat.!BZ16</f>
        <v>6</v>
      </c>
      <c r="AB9" s="30">
        <f>Stat.!CA16</f>
        <v>2</v>
      </c>
      <c r="AC9" s="30">
        <f>Stat.!CB16</f>
        <v>8</v>
      </c>
      <c r="AD9" s="605" t="str">
        <f>Stat.!$CG20</f>
        <v>Pokorný Václav</v>
      </c>
      <c r="AE9" s="605">
        <f>Stat.!CJ20</f>
        <v>1</v>
      </c>
      <c r="AF9" s="605">
        <f>Stat.!CK20</f>
        <v>3</v>
      </c>
      <c r="AG9" s="605">
        <f>Stat.!CL20</f>
        <v>4</v>
      </c>
      <c r="AH9" s="592" t="str">
        <f>Stat.!$CP16</f>
        <v>Kelbler Petr</v>
      </c>
      <c r="AI9" s="592">
        <f>Stat.!CS16</f>
        <v>3</v>
      </c>
      <c r="AJ9" s="592">
        <f>Stat.!CT16</f>
        <v>0</v>
      </c>
      <c r="AK9" s="592">
        <f>Stat.!CU16</f>
        <v>3</v>
      </c>
    </row>
    <row r="10" spans="1:37" x14ac:dyDescent="0.2">
      <c r="A10" s="30">
        <v>5</v>
      </c>
      <c r="B10" s="30" t="str">
        <f>Stat.!BW11</f>
        <v>Habr Vojta</v>
      </c>
      <c r="C10" s="30">
        <f>Stat.!BX11</f>
        <v>17</v>
      </c>
      <c r="D10" s="30">
        <f>Stat.!BY11</f>
        <v>5</v>
      </c>
      <c r="E10" s="30">
        <f t="shared" si="0"/>
        <v>22</v>
      </c>
      <c r="F10" s="605" t="str">
        <f>Stat.!CG19</f>
        <v>Novák Vojta</v>
      </c>
      <c r="G10" s="605">
        <f>Stat.!CH19</f>
        <v>11</v>
      </c>
      <c r="H10" s="605">
        <f>Stat.!CI19</f>
        <v>1</v>
      </c>
      <c r="J10" s="592" t="str">
        <f>Stat.!CP8</f>
        <v>Chvátal Tomáš</v>
      </c>
      <c r="K10" s="592">
        <f>Stat.!CQ8</f>
        <v>11</v>
      </c>
      <c r="L10" s="592">
        <f>Stat.!CR8</f>
        <v>0</v>
      </c>
      <c r="M10" s="592">
        <f t="shared" si="1"/>
        <v>11</v>
      </c>
      <c r="N10" s="615" t="str">
        <f>Stat.!BW21</f>
        <v>Švarc Petr</v>
      </c>
      <c r="O10" s="615">
        <f>Stat.!CC21</f>
        <v>2</v>
      </c>
      <c r="P10" s="615">
        <f>Stat.!CD21</f>
        <v>0</v>
      </c>
      <c r="Q10" s="617"/>
      <c r="R10" s="616" t="str">
        <f>Stat.!CG21</f>
        <v>Švarc Petr</v>
      </c>
      <c r="S10" s="616">
        <f>Stat.!CM21</f>
        <v>2</v>
      </c>
      <c r="T10" s="616">
        <f>Stat.!CN21</f>
        <v>0</v>
      </c>
      <c r="U10" s="615"/>
      <c r="V10" s="617" t="str">
        <f>Stat.!CP17</f>
        <v>Mašát Pavel</v>
      </c>
      <c r="W10" s="617">
        <f>Stat.!CV17</f>
        <v>1</v>
      </c>
      <c r="X10" s="617">
        <f>Stat.!CW17</f>
        <v>0</v>
      </c>
      <c r="Y10" s="615"/>
      <c r="Z10" s="30" t="str">
        <f>Stat.!$BW6</f>
        <v>Bastl Vojta</v>
      </c>
      <c r="AA10" s="30">
        <f>Stat.!BZ6</f>
        <v>2</v>
      </c>
      <c r="AB10" s="30">
        <f>Stat.!CA6</f>
        <v>2</v>
      </c>
      <c r="AC10" s="30">
        <f>Stat.!CB6</f>
        <v>4</v>
      </c>
      <c r="AD10" s="605" t="str">
        <f>Stat.!$CG6</f>
        <v>Bastl Vojta</v>
      </c>
      <c r="AE10" s="605">
        <f>Stat.!CJ6</f>
        <v>2</v>
      </c>
      <c r="AF10" s="605">
        <f>Stat.!CK6</f>
        <v>1</v>
      </c>
      <c r="AG10" s="605">
        <f>Stat.!CL6</f>
        <v>3</v>
      </c>
      <c r="AH10" s="592" t="str">
        <f>Stat.!$CP33</f>
        <v>Březina Martin</v>
      </c>
      <c r="AI10" s="592">
        <f>Stat.!CS33</f>
        <v>2</v>
      </c>
      <c r="AJ10" s="592">
        <f>Stat.!CT33</f>
        <v>0</v>
      </c>
      <c r="AK10" s="592">
        <f>Stat.!CU33</f>
        <v>2</v>
      </c>
    </row>
    <row r="11" spans="1:37" x14ac:dyDescent="0.2">
      <c r="A11" s="30">
        <v>6</v>
      </c>
      <c r="B11" s="30" t="str">
        <f>Stat.!$BW4</f>
        <v>Havlík Roman</v>
      </c>
      <c r="C11" s="30">
        <f>Stat.!BX4</f>
        <v>21</v>
      </c>
      <c r="D11" s="30">
        <f>Stat.!BY4</f>
        <v>0</v>
      </c>
      <c r="E11" s="30">
        <f t="shared" si="0"/>
        <v>21</v>
      </c>
      <c r="F11" s="605" t="str">
        <f>Stat.!CG20</f>
        <v>Pokorný Václav</v>
      </c>
      <c r="G11" s="605">
        <f>Stat.!CH20</f>
        <v>11</v>
      </c>
      <c r="H11" s="605">
        <f>Stat.!CI20</f>
        <v>1</v>
      </c>
      <c r="J11" s="592" t="str">
        <f>Stat.!CP19</f>
        <v>Novák Vojta</v>
      </c>
      <c r="K11" s="592">
        <f>Stat.!CQ19</f>
        <v>10</v>
      </c>
      <c r="L11" s="592">
        <f>Stat.!CR19</f>
        <v>0</v>
      </c>
      <c r="M11" s="592">
        <f t="shared" si="1"/>
        <v>10</v>
      </c>
      <c r="N11" s="615" t="str">
        <f>Stat.!BW23</f>
        <v>Zamazal Jindřich</v>
      </c>
      <c r="O11" s="615">
        <f>Stat.!CC23</f>
        <v>2</v>
      </c>
      <c r="P11" s="615">
        <f>Stat.!CD23</f>
        <v>0</v>
      </c>
      <c r="Q11" s="617"/>
      <c r="R11" s="616" t="str">
        <f>Stat.!CG23</f>
        <v>Zamazal Jindřich</v>
      </c>
      <c r="S11" s="616">
        <f>Stat.!CM23</f>
        <v>2</v>
      </c>
      <c r="T11" s="616">
        <f>Stat.!CN23</f>
        <v>0</v>
      </c>
      <c r="U11" s="615"/>
      <c r="V11" s="617" t="str">
        <f>Stat.!CP19</f>
        <v>Novák Vojta</v>
      </c>
      <c r="W11" s="617">
        <f>Stat.!CV19</f>
        <v>1</v>
      </c>
      <c r="X11" s="617">
        <f>Stat.!CW19</f>
        <v>0</v>
      </c>
      <c r="Y11" s="615"/>
      <c r="Z11" s="30" t="str">
        <f>Stat.!$BW8</f>
        <v>Chvátal Tomáš</v>
      </c>
      <c r="AA11" s="30">
        <f>Stat.!BZ8</f>
        <v>3</v>
      </c>
      <c r="AB11" s="30">
        <f>Stat.!CA8</f>
        <v>3</v>
      </c>
      <c r="AC11" s="30">
        <f>Stat.!CB8</f>
        <v>6</v>
      </c>
      <c r="AD11" s="605" t="str">
        <f>Stat.!$CG9</f>
        <v>Habr Jiří</v>
      </c>
      <c r="AE11" s="605">
        <f>Stat.!CJ9</f>
        <v>2</v>
      </c>
      <c r="AF11" s="605">
        <f>Stat.!CK9</f>
        <v>1</v>
      </c>
      <c r="AG11" s="605">
        <f>Stat.!CL9</f>
        <v>3</v>
      </c>
      <c r="AH11" s="592" t="str">
        <f>Stat.!$CP30</f>
        <v>Sevelda Roman</v>
      </c>
      <c r="AI11" s="592">
        <f>Stat.!CS30</f>
        <v>1</v>
      </c>
      <c r="AJ11" s="592">
        <f>Stat.!CT30</f>
        <v>0</v>
      </c>
      <c r="AK11" s="592">
        <f>Stat.!CU30</f>
        <v>1</v>
      </c>
    </row>
    <row r="12" spans="1:37" x14ac:dyDescent="0.2">
      <c r="A12" s="30">
        <v>7</v>
      </c>
      <c r="B12" s="30" t="str">
        <f>Stat.!BW13</f>
        <v>Havlík Vojta</v>
      </c>
      <c r="C12" s="30">
        <f>Stat.!BX13</f>
        <v>17</v>
      </c>
      <c r="D12" s="30">
        <f>Stat.!BY13</f>
        <v>0</v>
      </c>
      <c r="E12" s="30">
        <f t="shared" si="0"/>
        <v>17</v>
      </c>
      <c r="F12" s="605" t="str">
        <f>Stat.!$CG4</f>
        <v>Havlík Roman</v>
      </c>
      <c r="G12" s="605">
        <f>Stat.!CH4</f>
        <v>10</v>
      </c>
      <c r="H12" s="605">
        <f>Stat.!CI4</f>
        <v>0</v>
      </c>
      <c r="J12" s="592" t="str">
        <f>Stat.!CP21</f>
        <v>Švarc Petr</v>
      </c>
      <c r="K12" s="592">
        <f>Stat.!CQ21</f>
        <v>9</v>
      </c>
      <c r="L12" s="592">
        <f>Stat.!CR21</f>
        <v>1</v>
      </c>
      <c r="M12" s="592">
        <f t="shared" si="1"/>
        <v>10</v>
      </c>
      <c r="N12" s="615" t="str">
        <f>Stat.!BW13</f>
        <v>Havlík Vojta</v>
      </c>
      <c r="O12" s="615">
        <f>Stat.!CC13</f>
        <v>2</v>
      </c>
      <c r="P12" s="615">
        <f>Stat.!CD13</f>
        <v>0</v>
      </c>
      <c r="Q12" s="617"/>
      <c r="R12" s="616" t="str">
        <f>Stat.!CG6</f>
        <v>Bastl Vojta</v>
      </c>
      <c r="S12" s="616">
        <f>Stat.!CM6</f>
        <v>1</v>
      </c>
      <c r="T12" s="616">
        <f>Stat.!CN6</f>
        <v>0</v>
      </c>
      <c r="U12" s="615"/>
      <c r="V12" s="617" t="str">
        <f>Stat.!CP22</f>
        <v>Urbánek Pavel</v>
      </c>
      <c r="W12" s="617">
        <f>Stat.!CV22</f>
        <v>1</v>
      </c>
      <c r="X12" s="617">
        <f>Stat.!CW22</f>
        <v>0</v>
      </c>
      <c r="Y12" s="615"/>
      <c r="Z12" s="30" t="str">
        <f>Stat.!$BW20</f>
        <v>Pokorný Václav</v>
      </c>
      <c r="AA12" s="30">
        <f>Stat.!BZ20</f>
        <v>1</v>
      </c>
      <c r="AB12" s="30">
        <f>Stat.!CA20</f>
        <v>3</v>
      </c>
      <c r="AC12" s="30">
        <f>Stat.!CB20</f>
        <v>4</v>
      </c>
      <c r="AD12" s="605" t="str">
        <f>Stat.!$CG7</f>
        <v>Chvátal Patrik</v>
      </c>
      <c r="AE12" s="605">
        <f>Stat.!CJ7</f>
        <v>1</v>
      </c>
      <c r="AF12" s="605">
        <f>Stat.!CK7</f>
        <v>1</v>
      </c>
      <c r="AG12" s="605">
        <f>Stat.!CL7</f>
        <v>2</v>
      </c>
      <c r="AH12" s="592" t="str">
        <f>Stat.!$CP32</f>
        <v>Piler Tomáš</v>
      </c>
      <c r="AI12" s="592">
        <f>Stat.!CS32</f>
        <v>1</v>
      </c>
      <c r="AJ12" s="592">
        <f>Stat.!CT32</f>
        <v>0</v>
      </c>
      <c r="AK12" s="592">
        <f>Stat.!CU32</f>
        <v>1</v>
      </c>
    </row>
    <row r="13" spans="1:37" x14ac:dyDescent="0.2">
      <c r="A13" s="30">
        <v>8</v>
      </c>
      <c r="B13" s="30" t="str">
        <f>Stat.!BW6</f>
        <v>Bastl Vojta</v>
      </c>
      <c r="C13" s="30">
        <f>Stat.!BX6</f>
        <v>7</v>
      </c>
      <c r="D13" s="30">
        <f>Stat.!BY6</f>
        <v>10</v>
      </c>
      <c r="E13" s="30">
        <f t="shared" si="0"/>
        <v>17</v>
      </c>
      <c r="F13" s="605" t="str">
        <f>Stat.!CG13</f>
        <v>Havlík Vojta</v>
      </c>
      <c r="G13" s="605">
        <f>Stat.!CH13</f>
        <v>9</v>
      </c>
      <c r="H13" s="605">
        <f>Stat.!CI13</f>
        <v>0</v>
      </c>
      <c r="J13" s="592" t="str">
        <f>Stat.!CP27</f>
        <v>Chvátal Jan</v>
      </c>
      <c r="K13" s="592">
        <f>Stat.!CQ27</f>
        <v>6</v>
      </c>
      <c r="L13" s="592">
        <f>Stat.!CR27</f>
        <v>4</v>
      </c>
      <c r="M13" s="592">
        <f t="shared" si="1"/>
        <v>10</v>
      </c>
      <c r="N13" s="615" t="str">
        <f>Stat.!BW17</f>
        <v>Mašát Pavel</v>
      </c>
      <c r="O13" s="615">
        <f>Stat.!CC17</f>
        <v>2</v>
      </c>
      <c r="P13" s="615">
        <f>Stat.!CD17</f>
        <v>0</v>
      </c>
      <c r="Q13" s="617"/>
      <c r="R13" s="616" t="str">
        <f>Stat.!CG10</f>
        <v>Habr Stanislav</v>
      </c>
      <c r="S13" s="616">
        <f>Stat.!CM10</f>
        <v>1</v>
      </c>
      <c r="T13" s="616">
        <f>Stat.!CN10</f>
        <v>0</v>
      </c>
      <c r="U13" s="615"/>
      <c r="V13" s="617" t="str">
        <f>Stat.!CP5</f>
        <v>Bastl Pavel</v>
      </c>
      <c r="W13" s="617">
        <f>Stat.!CV5</f>
        <v>1</v>
      </c>
      <c r="X13" s="617">
        <f>Stat.!CW5</f>
        <v>0</v>
      </c>
      <c r="Y13" s="615"/>
      <c r="Z13" s="30" t="str">
        <f>Stat.!$BW30</f>
        <v>Sevelda Roman</v>
      </c>
      <c r="AA13" s="30">
        <f>Stat.!BZ30</f>
        <v>2</v>
      </c>
      <c r="AB13" s="30">
        <f>Stat.!CA30</f>
        <v>0</v>
      </c>
      <c r="AC13" s="30">
        <f>Stat.!CB30</f>
        <v>2</v>
      </c>
      <c r="AD13" s="605" t="str">
        <f>Stat.!$CG17</f>
        <v>Mašát Pavel</v>
      </c>
      <c r="AE13" s="605">
        <f>Stat.!CJ17</f>
        <v>1</v>
      </c>
      <c r="AF13" s="605">
        <f>Stat.!CK17</f>
        <v>0</v>
      </c>
      <c r="AG13" s="605">
        <f>Stat.!CL17</f>
        <v>1</v>
      </c>
      <c r="AH13" s="592" t="str">
        <f>Stat.!$CP6</f>
        <v>Bastl Vojta</v>
      </c>
      <c r="AI13" s="592">
        <f>Stat.!CS6</f>
        <v>0</v>
      </c>
      <c r="AJ13" s="592">
        <f>Stat.!CT6</f>
        <v>1</v>
      </c>
      <c r="AK13" s="592">
        <f>Stat.!CU6</f>
        <v>1</v>
      </c>
    </row>
    <row r="14" spans="1:37" x14ac:dyDescent="0.2">
      <c r="A14" s="30">
        <v>9</v>
      </c>
      <c r="B14" s="30" t="str">
        <f>Stat.!BW8</f>
        <v>Chvátal Tomáš</v>
      </c>
      <c r="C14" s="30">
        <f>Stat.!BX8</f>
        <v>14</v>
      </c>
      <c r="D14" s="30">
        <f>Stat.!BY8</f>
        <v>2</v>
      </c>
      <c r="E14" s="30">
        <f t="shared" si="0"/>
        <v>16</v>
      </c>
      <c r="F14" s="605" t="str">
        <f>Stat.!CG11</f>
        <v>Habr Vojta</v>
      </c>
      <c r="G14" s="605">
        <f>Stat.!CH11</f>
        <v>8</v>
      </c>
      <c r="H14" s="605">
        <f>Stat.!CI11</f>
        <v>2</v>
      </c>
      <c r="J14" s="592" t="str">
        <f>Stat.!CP13</f>
        <v>Havlík Vojta</v>
      </c>
      <c r="K14" s="592">
        <f>Stat.!CQ13</f>
        <v>8</v>
      </c>
      <c r="L14" s="592">
        <f>Stat.!CR13</f>
        <v>0</v>
      </c>
      <c r="M14" s="592">
        <f t="shared" si="1"/>
        <v>8</v>
      </c>
      <c r="N14" s="615" t="str">
        <f>Stat.!BW22</f>
        <v>Urbánek Pavel</v>
      </c>
      <c r="O14" s="615">
        <f>Stat.!CC22</f>
        <v>2</v>
      </c>
      <c r="P14" s="615">
        <f>Stat.!CD22</f>
        <v>0</v>
      </c>
      <c r="Q14" s="617"/>
      <c r="R14" s="616" t="str">
        <f>Stat.!CG4</f>
        <v>Havlík Roman</v>
      </c>
      <c r="S14" s="616">
        <f>Stat.!CM4</f>
        <v>1</v>
      </c>
      <c r="T14" s="616">
        <f>Stat.!CN4</f>
        <v>0</v>
      </c>
      <c r="U14" s="615"/>
      <c r="V14" s="617" t="str">
        <f>Stat.!CP11</f>
        <v>Habr Vojta</v>
      </c>
      <c r="W14" s="617">
        <f>Stat.!CV11</f>
        <v>1</v>
      </c>
      <c r="X14" s="617">
        <f>Stat.!CW11</f>
        <v>0</v>
      </c>
      <c r="Y14" s="615"/>
      <c r="Z14" s="30" t="str">
        <f>Stat.!$BW33</f>
        <v>Březina Martin</v>
      </c>
      <c r="AA14" s="30">
        <f>Stat.!BZ33</f>
        <v>2</v>
      </c>
      <c r="AB14" s="30">
        <f>Stat.!CA33</f>
        <v>0</v>
      </c>
      <c r="AC14" s="30">
        <f>Stat.!CB33</f>
        <v>2</v>
      </c>
      <c r="AD14" s="605" t="str">
        <f>Stat.!$CG19</f>
        <v>Novák Vojta</v>
      </c>
      <c r="AE14" s="605">
        <f>Stat.!CJ19</f>
        <v>1</v>
      </c>
      <c r="AF14" s="605">
        <f>Stat.!CK19</f>
        <v>0</v>
      </c>
      <c r="AG14" s="605">
        <f>Stat.!CL19</f>
        <v>1</v>
      </c>
      <c r="AH14" s="592" t="str">
        <f>Stat.!$CP13</f>
        <v>Havlík Vojta</v>
      </c>
      <c r="AI14" s="592">
        <f>Stat.!CS13</f>
        <v>1</v>
      </c>
      <c r="AJ14" s="592">
        <f>Stat.!CT13</f>
        <v>1</v>
      </c>
      <c r="AK14" s="592">
        <f>Stat.!CU13</f>
        <v>2</v>
      </c>
    </row>
    <row r="15" spans="1:37" x14ac:dyDescent="0.2">
      <c r="A15" s="30">
        <v>10</v>
      </c>
      <c r="B15" s="30" t="str">
        <f>Stat.!BW18</f>
        <v>Novák Bohumír</v>
      </c>
      <c r="C15" s="30">
        <f>Stat.!BX18</f>
        <v>13</v>
      </c>
      <c r="D15" s="30">
        <f>Stat.!BY18</f>
        <v>2</v>
      </c>
      <c r="E15" s="30">
        <f t="shared" si="0"/>
        <v>15</v>
      </c>
      <c r="F15" s="605" t="str">
        <f>Stat.!CG17</f>
        <v>Mašát Pavel</v>
      </c>
      <c r="G15" s="605">
        <f>Stat.!CH17</f>
        <v>7</v>
      </c>
      <c r="H15" s="605">
        <f>Stat.!CI17</f>
        <v>2</v>
      </c>
      <c r="J15" s="592" t="str">
        <f>Stat.!CP18</f>
        <v>Novák Bohumír</v>
      </c>
      <c r="K15" s="592">
        <f>Stat.!CQ18</f>
        <v>7</v>
      </c>
      <c r="L15" s="592">
        <f>Stat.!CR18</f>
        <v>1</v>
      </c>
      <c r="M15" s="592">
        <f t="shared" si="1"/>
        <v>8</v>
      </c>
      <c r="N15" s="615" t="str">
        <f>Stat.!BW6</f>
        <v>Bastl Vojta</v>
      </c>
      <c r="O15" s="615">
        <f>Stat.!CC6</f>
        <v>1</v>
      </c>
      <c r="P15" s="615">
        <f>Stat.!CD6</f>
        <v>0</v>
      </c>
      <c r="Q15" s="617"/>
      <c r="R15" s="616" t="str">
        <f>Stat.!CG17</f>
        <v>Mašát Pavel</v>
      </c>
      <c r="S15" s="616">
        <f>Stat.!CM17</f>
        <v>1</v>
      </c>
      <c r="T15" s="616">
        <f>Stat.!CN17</f>
        <v>0</v>
      </c>
      <c r="U15" s="615"/>
      <c r="V15" s="617" t="str">
        <f>Stat.!CP27</f>
        <v>Chvátal Jan</v>
      </c>
      <c r="W15" s="617">
        <f>Stat.!CV27</f>
        <v>2</v>
      </c>
      <c r="X15" s="617">
        <f>Stat.!CW27</f>
        <v>0</v>
      </c>
      <c r="Y15" s="615"/>
      <c r="Z15" s="30" t="str">
        <f>Stat.!$BW7</f>
        <v>Chvátal Patrik</v>
      </c>
      <c r="AA15" s="30">
        <f>Stat.!BZ7</f>
        <v>1</v>
      </c>
      <c r="AB15" s="30">
        <f>Stat.!CA7</f>
        <v>1</v>
      </c>
      <c r="AC15" s="30">
        <f>Stat.!CB7</f>
        <v>2</v>
      </c>
      <c r="AD15" s="605" t="str">
        <f>Stat.!$CG30</f>
        <v>Sevelda Roman</v>
      </c>
      <c r="AE15" s="605">
        <f>Stat.!CJ30</f>
        <v>1</v>
      </c>
      <c r="AF15" s="605">
        <f>Stat.!CK30</f>
        <v>0</v>
      </c>
      <c r="AG15" s="605">
        <f>Stat.!CL30</f>
        <v>1</v>
      </c>
      <c r="AH15" s="592" t="str">
        <f>Stat.!$CP5</f>
        <v>Bastl Pavel</v>
      </c>
      <c r="AI15" s="592">
        <f>Stat.!CS5</f>
        <v>0</v>
      </c>
      <c r="AJ15" s="592">
        <f>Stat.!CT5</f>
        <v>2</v>
      </c>
      <c r="AK15" s="592">
        <f>Stat.!CU5</f>
        <v>2</v>
      </c>
    </row>
    <row r="16" spans="1:37" x14ac:dyDescent="0.2">
      <c r="A16" s="30">
        <v>11</v>
      </c>
      <c r="B16" s="30" t="str">
        <f>Stat.!BW17</f>
        <v>Mašát Pavel</v>
      </c>
      <c r="C16" s="30">
        <f>Stat.!BX17</f>
        <v>10</v>
      </c>
      <c r="D16" s="30">
        <f>Stat.!BY17</f>
        <v>5</v>
      </c>
      <c r="E16" s="30">
        <f t="shared" si="0"/>
        <v>15</v>
      </c>
      <c r="F16" s="605" t="str">
        <f>Stat.!CG18</f>
        <v>Novák Bohumír</v>
      </c>
      <c r="G16" s="605">
        <f>Stat.!CH18</f>
        <v>6</v>
      </c>
      <c r="H16" s="605">
        <f>Stat.!CI18</f>
        <v>1</v>
      </c>
      <c r="J16" s="592" t="str">
        <f>Stat.!CP10</f>
        <v>Habr Stanislav</v>
      </c>
      <c r="K16" s="592">
        <f>Stat.!CQ10</f>
        <v>5</v>
      </c>
      <c r="L16" s="592">
        <f>Stat.!CR10</f>
        <v>1</v>
      </c>
      <c r="M16" s="592">
        <f t="shared" si="1"/>
        <v>6</v>
      </c>
      <c r="N16" s="615" t="str">
        <f>Stat.!BW10</f>
        <v>Habr Stanislav</v>
      </c>
      <c r="O16" s="615">
        <f>Stat.!CC10</f>
        <v>1</v>
      </c>
      <c r="P16" s="615">
        <f>Stat.!CD10</f>
        <v>0</v>
      </c>
      <c r="Q16" s="617"/>
      <c r="R16" s="616" t="str">
        <f>Stat.!CG22</f>
        <v>Urbánek Pavel</v>
      </c>
      <c r="S16" s="616">
        <f>Stat.!CM22</f>
        <v>1</v>
      </c>
      <c r="T16" s="616">
        <f>Stat.!CN22</f>
        <v>0</v>
      </c>
      <c r="U16" s="615"/>
      <c r="V16" s="617" t="str">
        <f>Stat.!CP15</f>
        <v>Kelbler Marek</v>
      </c>
      <c r="W16" s="617">
        <f>Stat.!CV15</f>
        <v>0</v>
      </c>
      <c r="X16" s="617">
        <f>Stat.!CW15</f>
        <v>0</v>
      </c>
      <c r="Y16" s="615"/>
      <c r="Z16" s="30" t="str">
        <f>Stat.!$BW13</f>
        <v>Havlík Vojta</v>
      </c>
      <c r="AA16" s="30">
        <f>Stat.!BZ13</f>
        <v>1</v>
      </c>
      <c r="AB16" s="30">
        <f>Stat.!CA13</f>
        <v>2</v>
      </c>
      <c r="AC16" s="30">
        <f>Stat.!CB13</f>
        <v>3</v>
      </c>
      <c r="AD16" s="605" t="str">
        <f>Stat.!$CG22</f>
        <v>Urbánek Pavel</v>
      </c>
      <c r="AE16" s="605">
        <f>Stat.!CJ22</f>
        <v>1</v>
      </c>
      <c r="AF16" s="605">
        <f>Stat.!CK22</f>
        <v>0</v>
      </c>
      <c r="AG16" s="605">
        <f>Stat.!CL22</f>
        <v>1</v>
      </c>
      <c r="AH16" s="592" t="str">
        <f>Stat.!$CP4</f>
        <v>Havlík Roman</v>
      </c>
      <c r="AI16" s="592">
        <f>Stat.!CS4</f>
        <v>0</v>
      </c>
      <c r="AJ16" s="592">
        <f>Stat.!CT4</f>
        <v>1</v>
      </c>
      <c r="AK16" s="592">
        <f>Stat.!CU4</f>
        <v>1</v>
      </c>
    </row>
    <row r="17" spans="1:37" x14ac:dyDescent="0.2">
      <c r="A17" s="30">
        <v>12</v>
      </c>
      <c r="B17" s="30" t="str">
        <f>Stat.!BW20</f>
        <v>Pokorný Václav</v>
      </c>
      <c r="C17" s="30">
        <f>Stat.!BX20</f>
        <v>13</v>
      </c>
      <c r="D17" s="30">
        <f>Stat.!BY20</f>
        <v>1</v>
      </c>
      <c r="E17" s="30">
        <f t="shared" si="0"/>
        <v>14</v>
      </c>
      <c r="F17" s="605" t="str">
        <f>Stat.!CG6</f>
        <v>Bastl Vojta</v>
      </c>
      <c r="G17" s="605">
        <f>Stat.!CH6</f>
        <v>4</v>
      </c>
      <c r="H17" s="605">
        <f>Stat.!CI6</f>
        <v>9</v>
      </c>
      <c r="J17" s="592" t="str">
        <f>Stat.!CP17</f>
        <v>Mašát Pavel</v>
      </c>
      <c r="K17" s="592">
        <f>Stat.!CQ17</f>
        <v>3</v>
      </c>
      <c r="L17" s="592">
        <f>Stat.!CR17</f>
        <v>3</v>
      </c>
      <c r="M17" s="592">
        <f t="shared" si="1"/>
        <v>6</v>
      </c>
      <c r="N17" s="615" t="str">
        <f>Stat.!BW4</f>
        <v>Havlík Roman</v>
      </c>
      <c r="O17" s="615">
        <f>Stat.!CC4</f>
        <v>1</v>
      </c>
      <c r="P17" s="615">
        <f>Stat.!CD4</f>
        <v>0</v>
      </c>
      <c r="Q17" s="617"/>
      <c r="R17" s="616" t="str">
        <f>Stat.!CG5</f>
        <v>Bastl Pavel</v>
      </c>
      <c r="S17" s="616">
        <f>Stat.!CM5</f>
        <v>0</v>
      </c>
      <c r="T17" s="616">
        <f>Stat.!CN5</f>
        <v>0</v>
      </c>
      <c r="U17" s="615"/>
      <c r="V17" s="617" t="str">
        <f>Stat.!CP6</f>
        <v>Bastl Vojta</v>
      </c>
      <c r="W17" s="617">
        <f>Stat.!CV6</f>
        <v>0</v>
      </c>
      <c r="X17" s="617">
        <f>Stat.!CW6</f>
        <v>0</v>
      </c>
      <c r="Y17" s="615"/>
      <c r="Z17" s="30" t="str">
        <f>Stat.!$BW18</f>
        <v>Novák Bohumír</v>
      </c>
      <c r="AA17" s="30">
        <f>Stat.!BZ18</f>
        <v>1</v>
      </c>
      <c r="AB17" s="30">
        <f>Stat.!CA18</f>
        <v>3</v>
      </c>
      <c r="AC17" s="30">
        <f>Stat.!CB18</f>
        <v>4</v>
      </c>
      <c r="AD17" s="605" t="str">
        <f>Stat.!$CG13</f>
        <v>Havlík Vojta</v>
      </c>
      <c r="AE17" s="605">
        <f>Stat.!CJ13</f>
        <v>0</v>
      </c>
      <c r="AF17" s="605">
        <f>Stat.!CK13</f>
        <v>1</v>
      </c>
      <c r="AG17" s="605">
        <f>Stat.!CL13</f>
        <v>1</v>
      </c>
      <c r="AH17" s="592" t="str">
        <f>Stat.!$CP27</f>
        <v>Chvátal Jan</v>
      </c>
      <c r="AI17" s="592">
        <f>Stat.!CS27</f>
        <v>0</v>
      </c>
      <c r="AJ17" s="592">
        <f>Stat.!CT27</f>
        <v>1</v>
      </c>
      <c r="AK17" s="592">
        <f>Stat.!CU27</f>
        <v>1</v>
      </c>
    </row>
    <row r="18" spans="1:37" x14ac:dyDescent="0.2">
      <c r="A18" s="30">
        <v>13</v>
      </c>
      <c r="B18" s="30" t="str">
        <f>Stat.!BW23</f>
        <v>Zamazal Jindřich</v>
      </c>
      <c r="C18" s="30">
        <f>Stat.!BX23</f>
        <v>13</v>
      </c>
      <c r="D18" s="30">
        <f>Stat.!BY23</f>
        <v>0</v>
      </c>
      <c r="E18" s="30">
        <f t="shared" si="0"/>
        <v>13</v>
      </c>
      <c r="F18" s="605" t="str">
        <f>Stat.!CG7</f>
        <v>Chvátal Patrik</v>
      </c>
      <c r="G18" s="605">
        <f>Stat.!CH7</f>
        <v>4</v>
      </c>
      <c r="H18" s="605">
        <f>Stat.!CI7</f>
        <v>3</v>
      </c>
      <c r="J18" s="592" t="str">
        <f>Stat.!CP26</f>
        <v>Dolák Jan</v>
      </c>
      <c r="K18" s="592">
        <f>Stat.!CQ26</f>
        <v>0</v>
      </c>
      <c r="L18" s="592">
        <f>Stat.!CR26</f>
        <v>5</v>
      </c>
      <c r="M18" s="592">
        <f t="shared" si="1"/>
        <v>5</v>
      </c>
      <c r="N18" s="615" t="str">
        <f>Stat.!BW8</f>
        <v>Chvátal Tomáš</v>
      </c>
      <c r="O18" s="615">
        <f>Stat.!CC8</f>
        <v>1</v>
      </c>
      <c r="P18" s="615">
        <f>Stat.!CD8</f>
        <v>0</v>
      </c>
      <c r="Q18" s="617"/>
      <c r="R18" s="616" t="str">
        <f>Stat.!CG26</f>
        <v>Dolák Jan</v>
      </c>
      <c r="S18" s="616">
        <f>Stat.!CM26</f>
        <v>0</v>
      </c>
      <c r="T18" s="616">
        <f>Stat.!CN26</f>
        <v>0</v>
      </c>
      <c r="U18" s="615"/>
      <c r="V18" s="617" t="str">
        <f>Stat.!CP26</f>
        <v>Dolák Jan</v>
      </c>
      <c r="W18" s="617">
        <f>Stat.!CV26</f>
        <v>0</v>
      </c>
      <c r="X18" s="617">
        <f>Stat.!CW26</f>
        <v>0</v>
      </c>
      <c r="Y18" s="615"/>
      <c r="Z18" s="30" t="str">
        <f>Stat.!$BW17</f>
        <v>Mašát Pavel</v>
      </c>
      <c r="AA18" s="30">
        <f>Stat.!BZ17</f>
        <v>1</v>
      </c>
      <c r="AB18" s="30">
        <f>Stat.!CA17</f>
        <v>0</v>
      </c>
      <c r="AC18" s="30">
        <f>Stat.!CB17</f>
        <v>1</v>
      </c>
      <c r="AD18" s="605" t="str">
        <f>Stat.!$CG18</f>
        <v>Novák Bohumír</v>
      </c>
      <c r="AE18" s="605">
        <f>Stat.!CJ18</f>
        <v>0</v>
      </c>
      <c r="AF18" s="605">
        <f>Stat.!CK18</f>
        <v>1</v>
      </c>
      <c r="AG18" s="605">
        <f>Stat.!CL18</f>
        <v>1</v>
      </c>
      <c r="AH18" s="592" t="str">
        <f>Stat.!$CP14</f>
        <v>Jindra Damián</v>
      </c>
      <c r="AI18" s="592">
        <f>Stat.!CS14</f>
        <v>0</v>
      </c>
      <c r="AJ18" s="592">
        <f>Stat.!CT14</f>
        <v>1</v>
      </c>
      <c r="AK18" s="592">
        <f>Stat.!CU14</f>
        <v>1</v>
      </c>
    </row>
    <row r="19" spans="1:37" x14ac:dyDescent="0.2">
      <c r="A19" s="30">
        <v>14</v>
      </c>
      <c r="B19" s="30" t="str">
        <f>Stat.!BW27</f>
        <v>Chvátal Jan</v>
      </c>
      <c r="C19" s="30">
        <f>Stat.!BX27</f>
        <v>6</v>
      </c>
      <c r="D19" s="30">
        <f>Stat.!BY27</f>
        <v>6</v>
      </c>
      <c r="E19" s="30">
        <f t="shared" si="0"/>
        <v>12</v>
      </c>
      <c r="F19" s="605" t="str">
        <f>Stat.!CG8</f>
        <v>Chvátal Tomáš</v>
      </c>
      <c r="G19" s="605">
        <f>Stat.!CH8</f>
        <v>3</v>
      </c>
      <c r="H19" s="605">
        <f>Stat.!CI8</f>
        <v>2</v>
      </c>
      <c r="J19" s="592" t="str">
        <f>Stat.!CP31</f>
        <v>Točík Daniel</v>
      </c>
      <c r="K19" s="592">
        <f>Stat.!CQ31</f>
        <v>4</v>
      </c>
      <c r="L19" s="592">
        <f>Stat.!CR31</f>
        <v>0</v>
      </c>
      <c r="M19" s="592">
        <f t="shared" si="1"/>
        <v>4</v>
      </c>
      <c r="N19" s="615" t="str">
        <f>Stat.!BW19</f>
        <v>Novák Vojta</v>
      </c>
      <c r="O19" s="615">
        <f>Stat.!CC19</f>
        <v>1</v>
      </c>
      <c r="P19" s="615">
        <f>Stat.!CD19</f>
        <v>0</v>
      </c>
      <c r="Q19" s="617"/>
      <c r="R19" s="616" t="str">
        <f>Stat.!CG12</f>
        <v>Havlík Martin</v>
      </c>
      <c r="S19" s="616">
        <f>Stat.!CM12</f>
        <v>0</v>
      </c>
      <c r="T19" s="616">
        <f>Stat.!CN12</f>
        <v>0</v>
      </c>
      <c r="U19" s="615"/>
      <c r="V19" s="617" t="str">
        <f>Stat.!CP10</f>
        <v>Habr Stanislav</v>
      </c>
      <c r="W19" s="617">
        <f>Stat.!CV10</f>
        <v>0</v>
      </c>
      <c r="X19" s="617">
        <f>Stat.!CW10</f>
        <v>0</v>
      </c>
      <c r="Y19" s="615"/>
      <c r="Z19" s="30" t="str">
        <f>Stat.!$BW19</f>
        <v>Novák Vojta</v>
      </c>
      <c r="AA19" s="30">
        <f>Stat.!BZ19</f>
        <v>1</v>
      </c>
      <c r="AB19" s="30">
        <f>Stat.!CA19</f>
        <v>0</v>
      </c>
      <c r="AC19" s="30">
        <f>Stat.!CB19</f>
        <v>1</v>
      </c>
      <c r="AD19" s="605" t="str">
        <f>Stat.!$CG23</f>
        <v>Zamazal Jindřich</v>
      </c>
      <c r="AE19" s="605">
        <f>Stat.!CJ23</f>
        <v>0</v>
      </c>
      <c r="AF19" s="605">
        <f>Stat.!CK23</f>
        <v>1</v>
      </c>
      <c r="AG19" s="605">
        <f>Stat.!CL23</f>
        <v>1</v>
      </c>
      <c r="AH19" s="592" t="str">
        <f>Stat.!$CP26</f>
        <v>Dolák Jan</v>
      </c>
      <c r="AI19" s="592">
        <f>Stat.!CS26</f>
        <v>0</v>
      </c>
      <c r="AJ19" s="592">
        <f>Stat.!CT26</f>
        <v>1</v>
      </c>
      <c r="AK19" s="592">
        <f>Stat.!CU26</f>
        <v>1</v>
      </c>
    </row>
    <row r="20" spans="1:37" x14ac:dyDescent="0.2">
      <c r="A20" s="30">
        <v>15</v>
      </c>
      <c r="B20" s="30" t="str">
        <f>Stat.!BW10</f>
        <v>Habr Stanislav</v>
      </c>
      <c r="C20" s="30">
        <f>Stat.!BX10</f>
        <v>8</v>
      </c>
      <c r="D20" s="30">
        <f>Stat.!BY10</f>
        <v>2</v>
      </c>
      <c r="E20" s="30">
        <f t="shared" si="0"/>
        <v>10</v>
      </c>
      <c r="F20" s="605" t="str">
        <f>Stat.!CG10</f>
        <v>Habr Stanislav</v>
      </c>
      <c r="G20" s="605">
        <f>Stat.!CH10</f>
        <v>3</v>
      </c>
      <c r="H20" s="605">
        <f>Stat.!CI10</f>
        <v>1</v>
      </c>
      <c r="J20" s="592" t="str">
        <f>Stat.!CP6</f>
        <v>Bastl Vojta</v>
      </c>
      <c r="K20" s="592">
        <f>Stat.!CQ6</f>
        <v>3</v>
      </c>
      <c r="L20" s="592">
        <f>Stat.!CR6</f>
        <v>1</v>
      </c>
      <c r="M20" s="592">
        <f t="shared" si="1"/>
        <v>4</v>
      </c>
      <c r="N20" s="615" t="str">
        <f>Stat.!BW5</f>
        <v>Bastl Pavel</v>
      </c>
      <c r="O20" s="615">
        <f>Stat.!CC5</f>
        <v>1</v>
      </c>
      <c r="P20" s="615">
        <f>Stat.!CD5</f>
        <v>0</v>
      </c>
      <c r="Q20" s="617"/>
      <c r="R20" s="616" t="str">
        <f>Stat.!CG13</f>
        <v>Havlík Vojta</v>
      </c>
      <c r="S20" s="616">
        <f>Stat.!CM13</f>
        <v>0</v>
      </c>
      <c r="T20" s="616">
        <f>Stat.!CN13</f>
        <v>0</v>
      </c>
      <c r="U20" s="615"/>
      <c r="V20" s="617" t="str">
        <f>Stat.!CP12</f>
        <v>Havlík Martin</v>
      </c>
      <c r="W20" s="617">
        <f>Stat.!CV12</f>
        <v>0</v>
      </c>
      <c r="X20" s="617">
        <f>Stat.!CW12</f>
        <v>0</v>
      </c>
      <c r="Y20" s="615"/>
      <c r="Z20" s="30" t="str">
        <f>Stat.!$BW22</f>
        <v>Urbánek Pavel</v>
      </c>
      <c r="AA20" s="30">
        <f>Stat.!BZ22</f>
        <v>1</v>
      </c>
      <c r="AB20" s="30">
        <f>Stat.!CA22</f>
        <v>0</v>
      </c>
      <c r="AC20" s="30">
        <f>Stat.!CB22</f>
        <v>1</v>
      </c>
      <c r="AD20" s="605" t="str">
        <f>Stat.!$CG26</f>
        <v>Dolák Jan</v>
      </c>
      <c r="AE20" s="605">
        <f>Stat.!CJ26</f>
        <v>0</v>
      </c>
      <c r="AF20" s="605">
        <f>Stat.!CK26</f>
        <v>0</v>
      </c>
      <c r="AG20" s="605">
        <f>Stat.!CL26</f>
        <v>0</v>
      </c>
      <c r="AH20" s="592" t="str">
        <f>Stat.!$CP18</f>
        <v>Novák Bohumír</v>
      </c>
      <c r="AI20" s="592">
        <f>Stat.!CS18</f>
        <v>1</v>
      </c>
      <c r="AJ20" s="592">
        <f>Stat.!CT18</f>
        <v>2</v>
      </c>
      <c r="AK20" s="592">
        <f>Stat.!CU18</f>
        <v>3</v>
      </c>
    </row>
    <row r="21" spans="1:37" x14ac:dyDescent="0.2">
      <c r="A21" s="30">
        <v>16</v>
      </c>
      <c r="B21" s="30" t="str">
        <f>Stat.!BW7</f>
        <v>Chvátal Patrik</v>
      </c>
      <c r="C21" s="30">
        <f>Stat.!BX7</f>
        <v>4</v>
      </c>
      <c r="D21" s="30">
        <f>Stat.!BY7</f>
        <v>3</v>
      </c>
      <c r="E21" s="30">
        <f t="shared" si="0"/>
        <v>7</v>
      </c>
      <c r="F21" s="605" t="str">
        <f>Stat.!CG29</f>
        <v>Janák Pavel</v>
      </c>
      <c r="G21" s="605">
        <f>Stat.!CH29</f>
        <v>3</v>
      </c>
      <c r="H21" s="605">
        <f>Stat.!CI29</f>
        <v>0</v>
      </c>
      <c r="J21" s="592" t="str">
        <f>Stat.!CP12</f>
        <v>Havlík Martin</v>
      </c>
      <c r="K21" s="592">
        <f>Stat.!CQ12</f>
        <v>2</v>
      </c>
      <c r="L21" s="592">
        <f>Stat.!CR12</f>
        <v>2</v>
      </c>
      <c r="M21" s="592">
        <f t="shared" si="1"/>
        <v>4</v>
      </c>
      <c r="N21" s="615" t="str">
        <f>Stat.!BW27</f>
        <v>Chvátal Jan</v>
      </c>
      <c r="O21" s="615">
        <f>Stat.!CC27</f>
        <v>2</v>
      </c>
      <c r="P21" s="615">
        <f>Stat.!CD27</f>
        <v>0</v>
      </c>
      <c r="Q21" s="617"/>
      <c r="R21" s="616" t="str">
        <f>Stat.!CG27</f>
        <v>Chvátal Jan</v>
      </c>
      <c r="S21" s="616">
        <f>Stat.!CM27</f>
        <v>0</v>
      </c>
      <c r="T21" s="616">
        <f>Stat.!CN27</f>
        <v>0</v>
      </c>
      <c r="U21" s="615"/>
      <c r="V21" s="617" t="str">
        <f>Stat.!CP4</f>
        <v>Havlík Roman</v>
      </c>
      <c r="W21" s="617">
        <f>Stat.!CV4</f>
        <v>0</v>
      </c>
      <c r="X21" s="617">
        <f>Stat.!CW4</f>
        <v>0</v>
      </c>
      <c r="Y21" s="615"/>
      <c r="Z21" s="30" t="str">
        <f>Stat.!$BW32</f>
        <v>Piler Tomáš</v>
      </c>
      <c r="AA21" s="30">
        <f>Stat.!BZ32</f>
        <v>1</v>
      </c>
      <c r="AB21" s="30">
        <f>Stat.!CA32</f>
        <v>0</v>
      </c>
      <c r="AC21" s="30">
        <f>Stat.!CB32</f>
        <v>1</v>
      </c>
      <c r="AD21" s="605" t="str">
        <f>Stat.!$CG10</f>
        <v>Habr Stanislav</v>
      </c>
      <c r="AE21" s="605">
        <f>Stat.!CJ10</f>
        <v>0</v>
      </c>
      <c r="AF21" s="605">
        <f>Stat.!CK10</f>
        <v>0</v>
      </c>
      <c r="AG21" s="605">
        <f>Stat.!CL10</f>
        <v>0</v>
      </c>
      <c r="AH21" s="592" t="str">
        <f>Stat.!$CP36</f>
        <v>Šťastný Martin</v>
      </c>
      <c r="AI21" s="592">
        <f>Stat.!CS36</f>
        <v>0</v>
      </c>
      <c r="AJ21" s="592">
        <f>Stat.!CT36</f>
        <v>1</v>
      </c>
      <c r="AK21" s="592">
        <f>Stat.!CU36</f>
        <v>1</v>
      </c>
    </row>
    <row r="22" spans="1:37" x14ac:dyDescent="0.2">
      <c r="A22" s="30">
        <v>17</v>
      </c>
      <c r="B22" s="30" t="str">
        <f>Stat.!BW22</f>
        <v>Urbánek Pavel</v>
      </c>
      <c r="C22" s="30">
        <f>Stat.!BX22</f>
        <v>4</v>
      </c>
      <c r="D22" s="30">
        <f>Stat.!BY22</f>
        <v>3</v>
      </c>
      <c r="E22" s="30">
        <f t="shared" si="0"/>
        <v>7</v>
      </c>
      <c r="F22" s="605" t="str">
        <f>Stat.!CG14</f>
        <v>Jindra Damián</v>
      </c>
      <c r="G22" s="605">
        <f>Stat.!CH14</f>
        <v>2</v>
      </c>
      <c r="H22" s="605">
        <f>Stat.!CI14</f>
        <v>3</v>
      </c>
      <c r="J22" s="592" t="str">
        <f>Stat.!CP22</f>
        <v>Urbánek Pavel</v>
      </c>
      <c r="K22" s="592">
        <f>Stat.!CQ22</f>
        <v>3</v>
      </c>
      <c r="L22" s="592">
        <f>Stat.!CR22</f>
        <v>0</v>
      </c>
      <c r="M22" s="592">
        <f t="shared" si="1"/>
        <v>3</v>
      </c>
      <c r="N22" s="615" t="str">
        <f>Stat.!BW15</f>
        <v>Kelbler Marek</v>
      </c>
      <c r="O22" s="615">
        <f>Stat.!CC15</f>
        <v>0</v>
      </c>
      <c r="P22" s="615">
        <f>Stat.!CD15</f>
        <v>0</v>
      </c>
      <c r="Q22" s="617"/>
      <c r="R22" s="616" t="str">
        <f>Stat.!CG7</f>
        <v>Chvátal Patrik</v>
      </c>
      <c r="S22" s="616">
        <f>Stat.!CM7</f>
        <v>0</v>
      </c>
      <c r="T22" s="616">
        <f>Stat.!CN7</f>
        <v>0</v>
      </c>
      <c r="U22" s="615"/>
      <c r="V22" s="617" t="str">
        <f>Stat.!CP7</f>
        <v>Chvátal Patrik</v>
      </c>
      <c r="W22" s="617">
        <f>Stat.!CV7</f>
        <v>0</v>
      </c>
      <c r="X22" s="617">
        <f>Stat.!CW7</f>
        <v>0</v>
      </c>
      <c r="Y22" s="615"/>
      <c r="Z22" s="30" t="str">
        <f>Stat.!$BW23</f>
        <v>Zamazal Jindřich</v>
      </c>
      <c r="AA22" s="30">
        <f>Stat.!BZ23</f>
        <v>0</v>
      </c>
      <c r="AB22" s="30">
        <f>Stat.!CA23</f>
        <v>1</v>
      </c>
      <c r="AC22" s="30">
        <f>Stat.!CB23</f>
        <v>1</v>
      </c>
      <c r="AD22" s="605" t="str">
        <f>Stat.!$CG12</f>
        <v>Havlík Martin</v>
      </c>
      <c r="AE22" s="605">
        <f>Stat.!CJ12</f>
        <v>0</v>
      </c>
      <c r="AF22" s="605">
        <f>Stat.!CK12</f>
        <v>0</v>
      </c>
      <c r="AG22" s="605">
        <f>Stat.!CL12</f>
        <v>0</v>
      </c>
      <c r="AH22" s="592" t="str">
        <f>Stat.!$CP10</f>
        <v>Habr Stanislav</v>
      </c>
      <c r="AI22" s="592">
        <f>Stat.!CS10</f>
        <v>0</v>
      </c>
      <c r="AJ22" s="592">
        <f>Stat.!CT10</f>
        <v>0</v>
      </c>
      <c r="AK22" s="592">
        <f>Stat.!CU10</f>
        <v>0</v>
      </c>
    </row>
    <row r="23" spans="1:37" x14ac:dyDescent="0.2">
      <c r="A23" s="30">
        <v>18</v>
      </c>
      <c r="B23" s="30" t="str">
        <f>Stat.!BW14</f>
        <v>Jindra Damián</v>
      </c>
      <c r="C23" s="30">
        <f>Stat.!BX14</f>
        <v>2</v>
      </c>
      <c r="D23" s="30">
        <f>Stat.!BY14</f>
        <v>5</v>
      </c>
      <c r="E23" s="30">
        <f t="shared" si="0"/>
        <v>7</v>
      </c>
      <c r="F23" s="605" t="str">
        <f>Stat.!CG22</f>
        <v>Urbánek Pavel</v>
      </c>
      <c r="G23" s="605">
        <f>Stat.!CH22</f>
        <v>1</v>
      </c>
      <c r="H23" s="605">
        <f>Stat.!CI22</f>
        <v>3</v>
      </c>
      <c r="J23" s="592" t="str">
        <f>Stat.!CP30</f>
        <v>Sevelda Roman</v>
      </c>
      <c r="K23" s="592">
        <f>Stat.!CQ30</f>
        <v>3</v>
      </c>
      <c r="L23" s="592">
        <f>Stat.!CR30</f>
        <v>0</v>
      </c>
      <c r="M23" s="592">
        <f t="shared" si="1"/>
        <v>3</v>
      </c>
      <c r="N23" s="615" t="str">
        <f>Stat.!BW26</f>
        <v>Dolák Jan</v>
      </c>
      <c r="O23" s="615">
        <f>Stat.!CC26</f>
        <v>0</v>
      </c>
      <c r="P23" s="615">
        <f>Stat.!CD26</f>
        <v>0</v>
      </c>
      <c r="Q23" s="617"/>
      <c r="R23" s="616" t="str">
        <f>Stat.!CG8</f>
        <v>Chvátal Tomáš</v>
      </c>
      <c r="S23" s="616">
        <f>Stat.!CM8</f>
        <v>0</v>
      </c>
      <c r="T23" s="616">
        <f>Stat.!CN8</f>
        <v>0</v>
      </c>
      <c r="U23" s="615"/>
      <c r="V23" s="617" t="str">
        <f>Stat.!CP24</f>
        <v>Jahoda Martin</v>
      </c>
      <c r="W23" s="617">
        <f>Stat.!CV24</f>
        <v>0</v>
      </c>
      <c r="X23" s="617">
        <f>Stat.!CW24</f>
        <v>0</v>
      </c>
      <c r="Y23" s="615"/>
      <c r="Z23" s="30" t="str">
        <f>Stat.!$BW4</f>
        <v>Havlík Roman</v>
      </c>
      <c r="AA23" s="30">
        <f>Stat.!BZ4</f>
        <v>0</v>
      </c>
      <c r="AB23" s="30">
        <f>Stat.!CA4</f>
        <v>1</v>
      </c>
      <c r="AC23" s="30">
        <f>Stat.!CB4</f>
        <v>1</v>
      </c>
      <c r="AD23" s="605" t="str">
        <f>Stat.!$CG4</f>
        <v>Havlík Roman</v>
      </c>
      <c r="AE23" s="605">
        <f>Stat.!CJ4</f>
        <v>0</v>
      </c>
      <c r="AF23" s="605">
        <f>Stat.!CK4</f>
        <v>0</v>
      </c>
      <c r="AG23" s="605">
        <f>Stat.!CL4</f>
        <v>0</v>
      </c>
      <c r="AH23" s="592" t="str">
        <f>Stat.!$CP12</f>
        <v>Havlík Martin</v>
      </c>
      <c r="AI23" s="592">
        <f>Stat.!CS12</f>
        <v>0</v>
      </c>
      <c r="AJ23" s="592">
        <f>Stat.!CT12</f>
        <v>0</v>
      </c>
      <c r="AK23" s="592">
        <f>Stat.!CU12</f>
        <v>0</v>
      </c>
    </row>
    <row r="24" spans="1:37" x14ac:dyDescent="0.2">
      <c r="A24" s="30">
        <v>19</v>
      </c>
      <c r="B24" s="30" t="str">
        <f>Stat.!BW26</f>
        <v>Dolák Jan</v>
      </c>
      <c r="C24" s="30">
        <f>Stat.!BX26</f>
        <v>0</v>
      </c>
      <c r="D24" s="30">
        <f>Stat.!BY26</f>
        <v>7</v>
      </c>
      <c r="E24" s="30">
        <f t="shared" si="0"/>
        <v>7</v>
      </c>
      <c r="F24" s="605" t="str">
        <f>Stat.!CG12</f>
        <v>Havlík Martin</v>
      </c>
      <c r="G24" s="605">
        <f>Stat.!CH12</f>
        <v>1</v>
      </c>
      <c r="H24" s="605">
        <f>Stat.!CI12</f>
        <v>1</v>
      </c>
      <c r="J24" s="592" t="str">
        <f>Stat.!CP20</f>
        <v>Pokorný Václav</v>
      </c>
      <c r="K24" s="592">
        <f>Stat.!CQ20</f>
        <v>2</v>
      </c>
      <c r="L24" s="592">
        <f>Stat.!CR20</f>
        <v>0</v>
      </c>
      <c r="M24" s="592">
        <f t="shared" si="1"/>
        <v>2</v>
      </c>
      <c r="N24" s="615" t="str">
        <f>Stat.!BW12</f>
        <v>Havlík Martin</v>
      </c>
      <c r="O24" s="615">
        <f>Stat.!CC12</f>
        <v>0</v>
      </c>
      <c r="P24" s="615">
        <f>Stat.!CD12</f>
        <v>0</v>
      </c>
      <c r="Q24" s="617"/>
      <c r="R24" s="616" t="str">
        <f>Stat.!CG24</f>
        <v>Jahoda Martin</v>
      </c>
      <c r="S24" s="616">
        <f>Stat.!CM24</f>
        <v>0</v>
      </c>
      <c r="T24" s="616">
        <f>Stat.!CN24</f>
        <v>0</v>
      </c>
      <c r="U24" s="615"/>
      <c r="V24" s="617" t="str">
        <f>Stat.!CP29</f>
        <v>Janák Pavel</v>
      </c>
      <c r="W24" s="617">
        <f>Stat.!CV29</f>
        <v>0</v>
      </c>
      <c r="X24" s="617">
        <f>Stat.!CW29</f>
        <v>0</v>
      </c>
      <c r="Y24" s="615"/>
      <c r="Z24" s="30" t="str">
        <f>Stat.!$BW27</f>
        <v>Chvátal Jan</v>
      </c>
      <c r="AA24" s="30">
        <f>Stat.!BZ27</f>
        <v>0</v>
      </c>
      <c r="AB24" s="30">
        <f>Stat.!CA27</f>
        <v>1</v>
      </c>
      <c r="AC24" s="30">
        <f>Stat.!CB27</f>
        <v>1</v>
      </c>
      <c r="AD24" s="605" t="str">
        <f>Stat.!$CG27</f>
        <v>Chvátal Jan</v>
      </c>
      <c r="AE24" s="605">
        <f>Stat.!CJ27</f>
        <v>0</v>
      </c>
      <c r="AF24" s="605">
        <f>Stat.!CK27</f>
        <v>0</v>
      </c>
      <c r="AG24" s="605">
        <f>Stat.!CL27</f>
        <v>0</v>
      </c>
      <c r="AH24" s="592" t="str">
        <f>Stat.!$CP7</f>
        <v>Chvátal Patrik</v>
      </c>
      <c r="AI24" s="592">
        <f>Stat.!CS7</f>
        <v>0</v>
      </c>
      <c r="AJ24" s="592">
        <f>Stat.!CT7</f>
        <v>0</v>
      </c>
      <c r="AK24" s="592">
        <f>Stat.!CU7</f>
        <v>0</v>
      </c>
    </row>
    <row r="25" spans="1:37" x14ac:dyDescent="0.2">
      <c r="A25" s="30">
        <v>20</v>
      </c>
      <c r="B25" s="30" t="str">
        <f>Stat.!BW12</f>
        <v>Havlík Martin</v>
      </c>
      <c r="C25" s="30">
        <f>Stat.!BX12</f>
        <v>3</v>
      </c>
      <c r="D25" s="30">
        <f>Stat.!BY12</f>
        <v>3</v>
      </c>
      <c r="E25" s="30">
        <f t="shared" si="0"/>
        <v>6</v>
      </c>
      <c r="F25" s="605" t="str">
        <f>Stat.!CG30</f>
        <v>Sevelda Roman</v>
      </c>
      <c r="G25" s="605">
        <f>Stat.!CH30</f>
        <v>1</v>
      </c>
      <c r="H25" s="605">
        <f>Stat.!CI30</f>
        <v>0</v>
      </c>
      <c r="J25" s="592" t="str">
        <f>Stat.!CP33</f>
        <v>Březina Martin</v>
      </c>
      <c r="K25" s="592">
        <f>Stat.!CQ33</f>
        <v>2</v>
      </c>
      <c r="L25" s="592">
        <f>Stat.!CR33</f>
        <v>0</v>
      </c>
      <c r="M25" s="592">
        <f t="shared" si="1"/>
        <v>2</v>
      </c>
      <c r="N25" s="615" t="str">
        <f>Stat.!BW7</f>
        <v>Chvátal Patrik</v>
      </c>
      <c r="O25" s="615">
        <f>Stat.!CC7</f>
        <v>0</v>
      </c>
      <c r="P25" s="615">
        <f>Stat.!CD7</f>
        <v>0</v>
      </c>
      <c r="Q25" s="617"/>
      <c r="R25" s="616" t="str">
        <f>Stat.!CG29</f>
        <v>Janák Pavel</v>
      </c>
      <c r="S25" s="616">
        <f>Stat.!CM29</f>
        <v>0</v>
      </c>
      <c r="T25" s="616">
        <f>Stat.!CN29</f>
        <v>0</v>
      </c>
      <c r="U25" s="615"/>
      <c r="V25" s="617" t="str">
        <f>Stat.!CP14</f>
        <v>Jindra Damián</v>
      </c>
      <c r="W25" s="617">
        <f>Stat.!CV14</f>
        <v>0</v>
      </c>
      <c r="X25" s="617">
        <f>Stat.!CW14</f>
        <v>0</v>
      </c>
      <c r="Y25" s="615"/>
      <c r="Z25" s="30" t="str">
        <f>Stat.!$BW14</f>
        <v>Jindra Damián</v>
      </c>
      <c r="AA25" s="30">
        <f>Stat.!BZ14</f>
        <v>0</v>
      </c>
      <c r="AB25" s="30">
        <f>Stat.!CA14</f>
        <v>1</v>
      </c>
      <c r="AC25" s="30">
        <f>Stat.!CB14</f>
        <v>1</v>
      </c>
      <c r="AD25" s="605" t="str">
        <f>Stat.!$CG8</f>
        <v>Chvátal Tomáš</v>
      </c>
      <c r="AE25" s="605">
        <f>Stat.!CJ8</f>
        <v>0</v>
      </c>
      <c r="AF25" s="605">
        <f>Stat.!CK8</f>
        <v>0</v>
      </c>
      <c r="AG25" s="605">
        <f>Stat.!CL8</f>
        <v>0</v>
      </c>
      <c r="AH25" s="592" t="str">
        <f>Stat.!$CP24</f>
        <v>Jahoda Martin</v>
      </c>
      <c r="AI25" s="592">
        <f>Stat.!CS24</f>
        <v>0</v>
      </c>
      <c r="AJ25" s="592">
        <f>Stat.!CT24</f>
        <v>0</v>
      </c>
      <c r="AK25" s="592">
        <f>Stat.!CU24</f>
        <v>0</v>
      </c>
    </row>
    <row r="26" spans="1:37" x14ac:dyDescent="0.2">
      <c r="A26" s="30">
        <v>21</v>
      </c>
      <c r="B26" s="30" t="str">
        <f>Stat.!BW29</f>
        <v>Janák Pavel</v>
      </c>
      <c r="C26" s="30">
        <f>Stat.!BX29</f>
        <v>4</v>
      </c>
      <c r="D26" s="30">
        <f>Stat.!BY29</f>
        <v>0</v>
      </c>
      <c r="E26" s="30">
        <f t="shared" si="0"/>
        <v>4</v>
      </c>
      <c r="F26" s="605" t="str">
        <f>Stat.!CG26</f>
        <v>Dolák Jan</v>
      </c>
      <c r="G26" s="605">
        <f>Stat.!CH26</f>
        <v>0</v>
      </c>
      <c r="H26" s="605">
        <f>Stat.!CI26</f>
        <v>2</v>
      </c>
      <c r="J26" s="592" t="str">
        <f>Stat.!CP32</f>
        <v>Piler Tomáš</v>
      </c>
      <c r="K26" s="592">
        <f>Stat.!CQ32</f>
        <v>2</v>
      </c>
      <c r="L26" s="592">
        <f>Stat.!CR32</f>
        <v>0</v>
      </c>
      <c r="M26" s="592">
        <f t="shared" si="1"/>
        <v>2</v>
      </c>
      <c r="N26" s="615" t="str">
        <f>Stat.!BW24</f>
        <v>Jahoda Martin</v>
      </c>
      <c r="O26" s="615">
        <f>Stat.!CC24</f>
        <v>0</v>
      </c>
      <c r="P26" s="615">
        <f>Stat.!CD24</f>
        <v>0</v>
      </c>
      <c r="Q26" s="617"/>
      <c r="R26" s="616" t="str">
        <f>Stat.!CG14</f>
        <v>Jindra Damián</v>
      </c>
      <c r="S26" s="616">
        <f>Stat.!CM14</f>
        <v>0</v>
      </c>
      <c r="T26" s="616">
        <f>Stat.!CN14</f>
        <v>0</v>
      </c>
      <c r="U26" s="615"/>
      <c r="V26" s="617" t="str">
        <f>Stat.!CP25</f>
        <v>Kapinus Radek</v>
      </c>
      <c r="W26" s="617">
        <f>Stat.!CV25</f>
        <v>0</v>
      </c>
      <c r="X26" s="617">
        <f>Stat.!CW25</f>
        <v>0</v>
      </c>
      <c r="Y26" s="615"/>
      <c r="Z26" s="30" t="str">
        <f>Stat.!$BW26</f>
        <v>Dolák Jan</v>
      </c>
      <c r="AA26" s="30">
        <f>Stat.!BZ26</f>
        <v>0</v>
      </c>
      <c r="AB26" s="30">
        <f>Stat.!CA26</f>
        <v>1</v>
      </c>
      <c r="AC26" s="30">
        <f>Stat.!CB26</f>
        <v>1</v>
      </c>
      <c r="AD26" s="605" t="str">
        <f>Stat.!$CG24</f>
        <v>Jahoda Martin</v>
      </c>
      <c r="AE26" s="605">
        <f>Stat.!CJ24</f>
        <v>0</v>
      </c>
      <c r="AF26" s="605">
        <f>Stat.!CK24</f>
        <v>0</v>
      </c>
      <c r="AG26" s="605">
        <f>Stat.!CL24</f>
        <v>0</v>
      </c>
      <c r="AH26" s="592" t="str">
        <f>Stat.!$CP29</f>
        <v>Janák Pavel</v>
      </c>
      <c r="AI26" s="592">
        <f>Stat.!CS29</f>
        <v>0</v>
      </c>
      <c r="AJ26" s="592">
        <f>Stat.!CT29</f>
        <v>0</v>
      </c>
      <c r="AK26" s="592">
        <f>Stat.!CU29</f>
        <v>0</v>
      </c>
    </row>
    <row r="27" spans="1:37" x14ac:dyDescent="0.2">
      <c r="A27" s="30">
        <v>22</v>
      </c>
      <c r="B27" s="30" t="str">
        <f>Stat.!BW30</f>
        <v>Sevelda Roman</v>
      </c>
      <c r="C27" s="30">
        <f>Stat.!BX30</f>
        <v>4</v>
      </c>
      <c r="D27" s="30">
        <f>Stat.!BY30</f>
        <v>0</v>
      </c>
      <c r="E27" s="30">
        <f t="shared" si="0"/>
        <v>4</v>
      </c>
      <c r="F27" s="605" t="str">
        <f>Stat.!CG27</f>
        <v>Chvátal Jan</v>
      </c>
      <c r="G27" s="605">
        <f>Stat.!CH27</f>
        <v>0</v>
      </c>
      <c r="H27" s="605">
        <f>Stat.!CI27</f>
        <v>2</v>
      </c>
      <c r="J27" s="592" t="str">
        <f>Stat.!CP14</f>
        <v>Jindra Damián</v>
      </c>
      <c r="K27" s="592">
        <f>Stat.!CQ14</f>
        <v>0</v>
      </c>
      <c r="L27" s="592">
        <f>Stat.!CR14</f>
        <v>2</v>
      </c>
      <c r="M27" s="592">
        <f t="shared" si="1"/>
        <v>2</v>
      </c>
      <c r="N27" s="615" t="str">
        <f>Stat.!BW29</f>
        <v>Janák Pavel</v>
      </c>
      <c r="O27" s="615">
        <f>Stat.!CC29</f>
        <v>0</v>
      </c>
      <c r="P27" s="615">
        <f>Stat.!CD29</f>
        <v>0</v>
      </c>
      <c r="Q27" s="617"/>
      <c r="R27" s="616" t="str">
        <f>Stat.!CG25</f>
        <v>Kapinus Radek</v>
      </c>
      <c r="S27" s="616">
        <f>Stat.!CM25</f>
        <v>0</v>
      </c>
      <c r="T27" s="616">
        <f>Stat.!CN25</f>
        <v>0</v>
      </c>
      <c r="U27" s="615"/>
      <c r="V27" s="617" t="str">
        <f>Stat.!CP28</f>
        <v>Plachý Karel</v>
      </c>
      <c r="W27" s="617">
        <f>Stat.!CV28</f>
        <v>0</v>
      </c>
      <c r="X27" s="617">
        <f>Stat.!CW28</f>
        <v>0</v>
      </c>
      <c r="Y27" s="615"/>
      <c r="Z27" s="30" t="str">
        <f>Stat.!$BW36</f>
        <v>Šťastný Martin</v>
      </c>
      <c r="AA27" s="30">
        <f>Stat.!BZ36</f>
        <v>0</v>
      </c>
      <c r="AB27" s="30">
        <f>Stat.!CA36</f>
        <v>1</v>
      </c>
      <c r="AC27" s="30">
        <f>Stat.!CB36</f>
        <v>1</v>
      </c>
      <c r="AD27" s="605" t="str">
        <f>Stat.!$CG29</f>
        <v>Janák Pavel</v>
      </c>
      <c r="AE27" s="605">
        <f>Stat.!CJ29</f>
        <v>0</v>
      </c>
      <c r="AF27" s="605">
        <f>Stat.!CK29</f>
        <v>0</v>
      </c>
      <c r="AG27" s="605">
        <f>Stat.!CL29</f>
        <v>0</v>
      </c>
      <c r="AH27" s="592" t="str">
        <f>Stat.!$CP25</f>
        <v>Kapinus Radek</v>
      </c>
      <c r="AI27" s="592">
        <f>Stat.!CS25</f>
        <v>0</v>
      </c>
      <c r="AJ27" s="592">
        <f>Stat.!CT25</f>
        <v>0</v>
      </c>
      <c r="AK27" s="592">
        <f>Stat.!CU25</f>
        <v>0</v>
      </c>
    </row>
    <row r="28" spans="1:37" x14ac:dyDescent="0.2">
      <c r="A28" s="30">
        <v>23</v>
      </c>
      <c r="B28" s="30" t="str">
        <f>Stat.!BW31</f>
        <v>Točík Daniel</v>
      </c>
      <c r="C28" s="30">
        <f>Stat.!BX31</f>
        <v>4</v>
      </c>
      <c r="D28" s="30">
        <f>Stat.!BY31</f>
        <v>0</v>
      </c>
      <c r="E28" s="30">
        <f t="shared" si="0"/>
        <v>4</v>
      </c>
      <c r="F28" s="605" t="str">
        <f>Stat.!CG28</f>
        <v>Plachý Karel</v>
      </c>
      <c r="G28" s="605">
        <f>Stat.!CH28</f>
        <v>0</v>
      </c>
      <c r="H28" s="605">
        <f>Stat.!CI28</f>
        <v>1</v>
      </c>
      <c r="J28" s="592" t="str">
        <f>Stat.!CP29</f>
        <v>Janák Pavel</v>
      </c>
      <c r="K28" s="592">
        <f>Stat.!CQ29</f>
        <v>1</v>
      </c>
      <c r="L28" s="592">
        <f>Stat.!CR29</f>
        <v>0</v>
      </c>
      <c r="M28" s="592">
        <f t="shared" si="1"/>
        <v>1</v>
      </c>
      <c r="N28" s="615" t="str">
        <f>Stat.!BW14</f>
        <v>Jindra Damián</v>
      </c>
      <c r="O28" s="615">
        <f>Stat.!CC14</f>
        <v>0</v>
      </c>
      <c r="P28" s="615">
        <f>Stat.!CD14</f>
        <v>0</v>
      </c>
      <c r="Q28" s="617"/>
      <c r="R28" s="616" t="str">
        <f>Stat.!CG15</f>
        <v>Kelbler Marek</v>
      </c>
      <c r="S28" s="616">
        <f>Stat.!CM15</f>
        <v>0</v>
      </c>
      <c r="T28" s="616">
        <f>Stat.!CN15</f>
        <v>0</v>
      </c>
      <c r="U28" s="615"/>
      <c r="V28" s="617" t="str">
        <f>Stat.!CP20</f>
        <v>Pokorný Václav</v>
      </c>
      <c r="W28" s="617">
        <f>Stat.!CV20</f>
        <v>0</v>
      </c>
      <c r="X28" s="617">
        <f>Stat.!CW20</f>
        <v>0</v>
      </c>
      <c r="Y28" s="615"/>
      <c r="Z28" s="30" t="str">
        <f>Stat.!$BW10</f>
        <v>Habr Stanislav</v>
      </c>
      <c r="AA28" s="30">
        <f>Stat.!BZ10</f>
        <v>0</v>
      </c>
      <c r="AB28" s="30">
        <f>Stat.!CA10</f>
        <v>0</v>
      </c>
      <c r="AC28" s="30">
        <f>Stat.!CB10</f>
        <v>0</v>
      </c>
      <c r="AD28" s="605" t="str">
        <f>Stat.!$CG14</f>
        <v>Jindra Damián</v>
      </c>
      <c r="AE28" s="605">
        <f>Stat.!CJ14</f>
        <v>0</v>
      </c>
      <c r="AF28" s="605">
        <f>Stat.!CK14</f>
        <v>0</v>
      </c>
      <c r="AG28" s="605">
        <f>Stat.!CL14</f>
        <v>0</v>
      </c>
      <c r="AH28" s="592" t="str">
        <f>Stat.!$CP15</f>
        <v>Kelbler Marek</v>
      </c>
      <c r="AI28" s="592">
        <f>Stat.!CS15</f>
        <v>0</v>
      </c>
      <c r="AJ28" s="592">
        <f>Stat.!CT15</f>
        <v>0</v>
      </c>
      <c r="AK28" s="592">
        <f>Stat.!CU15</f>
        <v>0</v>
      </c>
    </row>
    <row r="29" spans="1:37" x14ac:dyDescent="0.2">
      <c r="A29" s="30">
        <v>24</v>
      </c>
      <c r="B29" s="30" t="str">
        <f>Stat.!BW33</f>
        <v>Březina Martin</v>
      </c>
      <c r="C29" s="30">
        <f>Stat.!BX33</f>
        <v>2</v>
      </c>
      <c r="D29" s="30">
        <f>Stat.!BY33</f>
        <v>0</v>
      </c>
      <c r="E29" s="30">
        <f t="shared" si="0"/>
        <v>2</v>
      </c>
      <c r="F29" s="605" t="str">
        <f>Stat.!CG24</f>
        <v>Jahoda Martin</v>
      </c>
      <c r="G29" s="605">
        <f>Stat.!CH24</f>
        <v>0</v>
      </c>
      <c r="H29" s="605">
        <f>Stat.!CI24</f>
        <v>0</v>
      </c>
      <c r="J29" s="592" t="str">
        <f>Stat.!CP23</f>
        <v>Zamazal Jindřich</v>
      </c>
      <c r="K29" s="592">
        <f>Stat.!CQ23</f>
        <v>1</v>
      </c>
      <c r="L29" s="592">
        <f>Stat.!CR23</f>
        <v>0</v>
      </c>
      <c r="M29" s="592">
        <f t="shared" si="1"/>
        <v>1</v>
      </c>
      <c r="N29" s="615" t="str">
        <f>Stat.!BW25</f>
        <v>Kapinus Radek</v>
      </c>
      <c r="O29" s="615">
        <f>Stat.!CC25</f>
        <v>0</v>
      </c>
      <c r="P29" s="615">
        <f>Stat.!CD25</f>
        <v>0</v>
      </c>
      <c r="Q29" s="617"/>
      <c r="R29" s="616" t="str">
        <f>Stat.!CG19</f>
        <v>Novák Vojta</v>
      </c>
      <c r="S29" s="616">
        <f>Stat.!CM19</f>
        <v>0</v>
      </c>
      <c r="T29" s="616">
        <f>Stat.!CN19</f>
        <v>0</v>
      </c>
      <c r="U29" s="615"/>
      <c r="V29" s="617" t="str">
        <f>Stat.!CP30</f>
        <v>Sevelda Roman</v>
      </c>
      <c r="W29" s="617">
        <f>Stat.!CV30</f>
        <v>0</v>
      </c>
      <c r="X29" s="617">
        <f>Stat.!CW30</f>
        <v>0</v>
      </c>
      <c r="Y29" s="615"/>
      <c r="Z29" s="30" t="str">
        <f>Stat.!$BW12</f>
        <v>Havlík Martin</v>
      </c>
      <c r="AA29" s="30">
        <f>Stat.!BZ12</f>
        <v>0</v>
      </c>
      <c r="AB29" s="30">
        <f>Stat.!CA12</f>
        <v>0</v>
      </c>
      <c r="AC29" s="30">
        <f>Stat.!CB12</f>
        <v>0</v>
      </c>
      <c r="AD29" s="605" t="str">
        <f>Stat.!$CG25</f>
        <v>Kapinus Radek</v>
      </c>
      <c r="AE29" s="605">
        <f>Stat.!CJ25</f>
        <v>0</v>
      </c>
      <c r="AF29" s="605">
        <f>Stat.!CK25</f>
        <v>0</v>
      </c>
      <c r="AG29" s="605">
        <f>Stat.!CL25</f>
        <v>0</v>
      </c>
      <c r="AH29" s="592" t="str">
        <f>Stat.!$CP17</f>
        <v>Mašát Pavel</v>
      </c>
      <c r="AI29" s="592">
        <f>Stat.!CS17</f>
        <v>0</v>
      </c>
      <c r="AJ29" s="592">
        <f>Stat.!CT17</f>
        <v>0</v>
      </c>
      <c r="AK29" s="592">
        <f>Stat.!CU17</f>
        <v>0</v>
      </c>
    </row>
    <row r="30" spans="1:37" x14ac:dyDescent="0.2">
      <c r="A30" s="30">
        <v>25</v>
      </c>
      <c r="B30" s="30" t="str">
        <f>Stat.!BW32</f>
        <v>Piler Tomáš</v>
      </c>
      <c r="C30" s="30">
        <f>Stat.!BX32</f>
        <v>2</v>
      </c>
      <c r="D30" s="30">
        <f>Stat.!BY32</f>
        <v>0</v>
      </c>
      <c r="E30" s="30">
        <f t="shared" si="0"/>
        <v>2</v>
      </c>
      <c r="F30" s="605" t="str">
        <f>Stat.!CG25</f>
        <v>Kapinus Radek</v>
      </c>
      <c r="G30" s="605">
        <f>Stat.!CH25</f>
        <v>0</v>
      </c>
      <c r="H30" s="605">
        <f>Stat.!CI25</f>
        <v>0</v>
      </c>
      <c r="J30" s="592" t="str">
        <f>Stat.!CP35</f>
        <v>Nedoma Václav</v>
      </c>
      <c r="K30" s="592">
        <f>Stat.!CQ35</f>
        <v>1</v>
      </c>
      <c r="L30" s="592">
        <f>Stat.!CR35</f>
        <v>0</v>
      </c>
      <c r="M30" s="592">
        <f t="shared" si="1"/>
        <v>1</v>
      </c>
      <c r="N30" s="615" t="str">
        <f>Stat.!BW28</f>
        <v>Plachý Karel</v>
      </c>
      <c r="O30" s="615">
        <f>Stat.!CC28</f>
        <v>0</v>
      </c>
      <c r="P30" s="615">
        <f>Stat.!CD28</f>
        <v>0</v>
      </c>
      <c r="Q30" s="617"/>
      <c r="R30" s="616" t="str">
        <f>Stat.!CG28</f>
        <v>Plachý Karel</v>
      </c>
      <c r="S30" s="616">
        <f>Stat.!CM28</f>
        <v>0</v>
      </c>
      <c r="T30" s="616">
        <f>Stat.!CN28</f>
        <v>0</v>
      </c>
      <c r="U30" s="615"/>
      <c r="V30" s="617" t="str">
        <f>Stat.!CP21</f>
        <v>Švarc Petr</v>
      </c>
      <c r="W30" s="617">
        <f>Stat.!CV21</f>
        <v>0</v>
      </c>
      <c r="X30" s="617">
        <f>Stat.!CW21</f>
        <v>0</v>
      </c>
      <c r="Y30" s="615"/>
      <c r="Z30" s="30" t="str">
        <f>Stat.!$BW24</f>
        <v>Jahoda Martin</v>
      </c>
      <c r="AA30" s="30">
        <f>Stat.!BZ24</f>
        <v>0</v>
      </c>
      <c r="AB30" s="30">
        <f>Stat.!CA24</f>
        <v>0</v>
      </c>
      <c r="AC30" s="30">
        <f>Stat.!CB24</f>
        <v>0</v>
      </c>
      <c r="AD30" s="605" t="str">
        <f>Stat.!$CG15</f>
        <v>Kelbler Marek</v>
      </c>
      <c r="AE30" s="605">
        <f>Stat.!CJ15</f>
        <v>0</v>
      </c>
      <c r="AF30" s="605">
        <f>Stat.!CK15</f>
        <v>0</v>
      </c>
      <c r="AG30" s="605">
        <f>Stat.!CL15</f>
        <v>0</v>
      </c>
      <c r="AH30" s="592" t="str">
        <f>Stat.!$CP19</f>
        <v>Novák Vojta</v>
      </c>
      <c r="AI30" s="592">
        <f>Stat.!CS19</f>
        <v>0</v>
      </c>
      <c r="AJ30" s="592">
        <f>Stat.!CT19</f>
        <v>0</v>
      </c>
      <c r="AK30" s="592">
        <f>Stat.!CU19</f>
        <v>0</v>
      </c>
    </row>
    <row r="31" spans="1:37" x14ac:dyDescent="0.2">
      <c r="A31" s="30">
        <v>26</v>
      </c>
      <c r="B31" s="30" t="str">
        <f>Stat.!BW28</f>
        <v>Plachý Karel</v>
      </c>
      <c r="C31" s="30">
        <f>Stat.!BX28</f>
        <v>0</v>
      </c>
      <c r="D31" s="30">
        <f>Stat.!BY28</f>
        <v>2</v>
      </c>
      <c r="E31" s="30">
        <f t="shared" si="0"/>
        <v>2</v>
      </c>
      <c r="F31" s="605" t="str">
        <f>Stat.!CG15</f>
        <v>Kelbler Marek</v>
      </c>
      <c r="G31" s="605">
        <f>Stat.!CH15</f>
        <v>0</v>
      </c>
      <c r="H31" s="605">
        <f>Stat.!CI15</f>
        <v>0</v>
      </c>
      <c r="J31" s="592" t="str">
        <f>Stat.!CP36</f>
        <v>Šťastný Martin</v>
      </c>
      <c r="K31" s="592">
        <f>Stat.!CQ36</f>
        <v>1</v>
      </c>
      <c r="L31" s="592">
        <f>Stat.!CR36</f>
        <v>0</v>
      </c>
      <c r="M31" s="592">
        <f t="shared" si="1"/>
        <v>1</v>
      </c>
      <c r="N31" s="615" t="str">
        <f>Stat.!BW30</f>
        <v>Sevelda Roman</v>
      </c>
      <c r="O31" s="615">
        <f>Stat.!CC30</f>
        <v>0</v>
      </c>
      <c r="P31" s="615">
        <f>Stat.!CD30</f>
        <v>0</v>
      </c>
      <c r="Q31" s="617"/>
      <c r="R31" s="616" t="str">
        <f>Stat.!CG30</f>
        <v>Sevelda Roman</v>
      </c>
      <c r="S31" s="616">
        <f>Stat.!CM30</f>
        <v>0</v>
      </c>
      <c r="T31" s="616">
        <f>Stat.!CN30</f>
        <v>0</v>
      </c>
      <c r="U31" s="615"/>
      <c r="V31" s="617" t="str">
        <f>Stat.!CP31</f>
        <v>Točík Daniel</v>
      </c>
      <c r="W31" s="617">
        <f>Stat.!CV31</f>
        <v>0</v>
      </c>
      <c r="X31" s="617">
        <f>Stat.!CW31</f>
        <v>0</v>
      </c>
      <c r="Y31" s="615"/>
      <c r="Z31" s="30" t="str">
        <f>Stat.!$BW29</f>
        <v>Janák Pavel</v>
      </c>
      <c r="AA31" s="30">
        <f>Stat.!BZ29</f>
        <v>0</v>
      </c>
      <c r="AB31" s="30">
        <f>Stat.!CA29</f>
        <v>0</v>
      </c>
      <c r="AC31" s="30">
        <f>Stat.!CB29</f>
        <v>0</v>
      </c>
      <c r="AD31" s="605" t="str">
        <f>Stat.!$CG28</f>
        <v>Plachý Karel</v>
      </c>
      <c r="AE31" s="605">
        <f>Stat.!CJ28</f>
        <v>0</v>
      </c>
      <c r="AF31" s="605">
        <f>Stat.!CK28</f>
        <v>0</v>
      </c>
      <c r="AG31" s="605">
        <f>Stat.!CL28</f>
        <v>0</v>
      </c>
      <c r="AH31" s="592" t="str">
        <f>Stat.!$CP28</f>
        <v>Plachý Karel</v>
      </c>
      <c r="AI31" s="592">
        <f>Stat.!CS28</f>
        <v>0</v>
      </c>
      <c r="AJ31" s="592">
        <f>Stat.!CT28</f>
        <v>0</v>
      </c>
      <c r="AK31" s="592">
        <f>Stat.!CU28</f>
        <v>0</v>
      </c>
    </row>
    <row r="32" spans="1:37" x14ac:dyDescent="0.2">
      <c r="A32" s="30">
        <v>27</v>
      </c>
      <c r="B32" s="30" t="str">
        <f>Stat.!BW35</f>
        <v>Nedoma Václav</v>
      </c>
      <c r="C32" s="30">
        <f>Stat.!BX35</f>
        <v>1</v>
      </c>
      <c r="D32" s="30">
        <f>Stat.!BY35</f>
        <v>0</v>
      </c>
      <c r="E32" s="30">
        <f t="shared" si="0"/>
        <v>1</v>
      </c>
      <c r="F32" s="605" t="str">
        <f>Stat.!CG31</f>
        <v>Točík Daniel</v>
      </c>
      <c r="G32" s="605">
        <f>Stat.!CH31</f>
        <v>0</v>
      </c>
      <c r="H32" s="605">
        <f>Stat.!CI31</f>
        <v>0</v>
      </c>
      <c r="J32" s="592" t="str">
        <f>Stat.!CP34</f>
        <v>Choloděnko Marian</v>
      </c>
      <c r="K32" s="592">
        <f>Stat.!CQ34</f>
        <v>0</v>
      </c>
      <c r="L32" s="592">
        <f>Stat.!CR34</f>
        <v>1</v>
      </c>
      <c r="M32" s="592">
        <f t="shared" si="1"/>
        <v>1</v>
      </c>
      <c r="N32" s="615" t="str">
        <f>Stat.!BW31</f>
        <v>Točík Daniel</v>
      </c>
      <c r="O32" s="615">
        <f>Stat.!CC31</f>
        <v>0</v>
      </c>
      <c r="P32" s="615">
        <f>Stat.!CD31</f>
        <v>0</v>
      </c>
      <c r="Q32" s="617"/>
      <c r="R32" s="616" t="str">
        <f>Stat.!CG31</f>
        <v>Točík Daniel</v>
      </c>
      <c r="S32" s="616">
        <f>Stat.!CM31</f>
        <v>0</v>
      </c>
      <c r="T32" s="616">
        <f>Stat.!CN31</f>
        <v>0</v>
      </c>
      <c r="U32" s="615"/>
      <c r="V32" s="617" t="str">
        <f>Stat.!CP23</f>
        <v>Zamazal Jindřich</v>
      </c>
      <c r="W32" s="617">
        <f>Stat.!CV23</f>
        <v>0</v>
      </c>
      <c r="X32" s="617">
        <f>Stat.!CW23</f>
        <v>0</v>
      </c>
      <c r="Y32" s="615"/>
      <c r="Z32" s="30" t="str">
        <f>Stat.!$BW25</f>
        <v>Kapinus Radek</v>
      </c>
      <c r="AA32" s="30">
        <f>Stat.!BZ25</f>
        <v>0</v>
      </c>
      <c r="AB32" s="30">
        <f>Stat.!CA25</f>
        <v>0</v>
      </c>
      <c r="AC32" s="30">
        <f>Stat.!CB25</f>
        <v>0</v>
      </c>
      <c r="AD32" s="605" t="str">
        <f>Stat.!$CG31</f>
        <v>Točík Daniel</v>
      </c>
      <c r="AE32" s="605">
        <f>Stat.!CJ31</f>
        <v>0</v>
      </c>
      <c r="AF32" s="605">
        <f>Stat.!CK31</f>
        <v>0</v>
      </c>
      <c r="AG32" s="605">
        <f>Stat.!CL31</f>
        <v>0</v>
      </c>
      <c r="AH32" s="592" t="str">
        <f>Stat.!$CP20</f>
        <v>Pokorný Václav</v>
      </c>
      <c r="AI32" s="592">
        <f>Stat.!CS20</f>
        <v>0</v>
      </c>
      <c r="AJ32" s="592">
        <f>Stat.!CT20</f>
        <v>0</v>
      </c>
      <c r="AK32" s="592">
        <f>Stat.!CU20</f>
        <v>0</v>
      </c>
    </row>
    <row r="33" spans="1:37" x14ac:dyDescent="0.2">
      <c r="A33" s="30">
        <v>28</v>
      </c>
      <c r="B33" s="30" t="str">
        <f>Stat.!BW36</f>
        <v>Šťastný Martin</v>
      </c>
      <c r="C33" s="30">
        <f>Stat.!BX36</f>
        <v>1</v>
      </c>
      <c r="D33" s="30">
        <f>Stat.!BY36</f>
        <v>0</v>
      </c>
      <c r="E33" s="30">
        <f t="shared" si="0"/>
        <v>1</v>
      </c>
      <c r="F33" s="605" t="str">
        <f>Stat.!CG33</f>
        <v>Březina Martin</v>
      </c>
      <c r="G33" s="605">
        <f>Stat.!CH33</f>
        <v>0</v>
      </c>
      <c r="H33" s="605">
        <f>Stat.!CI33</f>
        <v>0</v>
      </c>
      <c r="J33" s="592" t="str">
        <f>Stat.!CP28</f>
        <v>Plachý Karel</v>
      </c>
      <c r="K33" s="592">
        <f>Stat.!CQ28</f>
        <v>0</v>
      </c>
      <c r="L33" s="592">
        <f>Stat.!CR28</f>
        <v>1</v>
      </c>
      <c r="M33" s="592">
        <f t="shared" si="1"/>
        <v>1</v>
      </c>
      <c r="N33" s="615" t="str">
        <f>Stat.!BW33</f>
        <v>Březina Martin</v>
      </c>
      <c r="O33" s="615">
        <f>Stat.!CC33</f>
        <v>0</v>
      </c>
      <c r="P33" s="615">
        <f>Stat.!CD33</f>
        <v>0</v>
      </c>
      <c r="Q33" s="617"/>
      <c r="R33" s="616" t="str">
        <f>Stat.!CG33</f>
        <v>Březina Martin</v>
      </c>
      <c r="S33" s="616">
        <f>Stat.!CM33</f>
        <v>0</v>
      </c>
      <c r="T33" s="616">
        <f>Stat.!CN33</f>
        <v>0</v>
      </c>
      <c r="U33" s="615"/>
      <c r="V33" s="617" t="str">
        <f>Stat.!CP33</f>
        <v>Březina Martin</v>
      </c>
      <c r="W33" s="617">
        <f>Stat.!CV33</f>
        <v>0</v>
      </c>
      <c r="X33" s="617">
        <f>Stat.!CW33</f>
        <v>0</v>
      </c>
      <c r="Y33" s="615"/>
      <c r="Z33" s="30" t="str">
        <f>Stat.!$BW15</f>
        <v>Kelbler Marek</v>
      </c>
      <c r="AA33" s="30">
        <f>Stat.!BZ15</f>
        <v>0</v>
      </c>
      <c r="AB33" s="30">
        <f>Stat.!CA15</f>
        <v>0</v>
      </c>
      <c r="AC33" s="30">
        <f>Stat.!CB15</f>
        <v>0</v>
      </c>
      <c r="AD33" s="605" t="str">
        <f>Stat.!$CG33</f>
        <v>Březina Martin</v>
      </c>
      <c r="AE33" s="605">
        <f>Stat.!CJ33</f>
        <v>0</v>
      </c>
      <c r="AF33" s="605">
        <f>Stat.!CK33</f>
        <v>0</v>
      </c>
      <c r="AG33" s="605">
        <f>Stat.!CL33</f>
        <v>0</v>
      </c>
      <c r="AH33" s="592" t="str">
        <f>Stat.!$CP31</f>
        <v>Točík Daniel</v>
      </c>
      <c r="AI33" s="592">
        <f>Stat.!CS31</f>
        <v>1</v>
      </c>
      <c r="AJ33" s="592">
        <f>Stat.!CT31</f>
        <v>3</v>
      </c>
      <c r="AK33" s="592">
        <f>Stat.!CU31</f>
        <v>4</v>
      </c>
    </row>
    <row r="34" spans="1:37" x14ac:dyDescent="0.2">
      <c r="A34" s="30">
        <v>29</v>
      </c>
      <c r="B34" s="30" t="str">
        <f>Stat.!BW34</f>
        <v>Choloděnko Marian</v>
      </c>
      <c r="C34" s="30">
        <f>Stat.!BX34</f>
        <v>0</v>
      </c>
      <c r="D34" s="30">
        <f>Stat.!BY34</f>
        <v>1</v>
      </c>
      <c r="E34" s="30">
        <f t="shared" si="0"/>
        <v>1</v>
      </c>
      <c r="F34" s="605" t="str">
        <f>Stat.!CG34</f>
        <v>Choloděnko Marian</v>
      </c>
      <c r="G34" s="605">
        <f>Stat.!CH34</f>
        <v>0</v>
      </c>
      <c r="H34" s="605">
        <f>Stat.!CI34</f>
        <v>0</v>
      </c>
      <c r="J34" s="592" t="str">
        <f>Stat.!CP7</f>
        <v>Chvátal Patrik</v>
      </c>
      <c r="K34" s="592">
        <f>Stat.!CQ7</f>
        <v>0</v>
      </c>
      <c r="L34" s="592">
        <f>Stat.!CR7</f>
        <v>0</v>
      </c>
      <c r="M34" s="592">
        <f t="shared" si="1"/>
        <v>0</v>
      </c>
      <c r="N34" s="615" t="str">
        <f>Stat.!BW35</f>
        <v>Nedoma Václav</v>
      </c>
      <c r="O34" s="615">
        <f>Stat.!CC35</f>
        <v>0</v>
      </c>
      <c r="P34" s="615">
        <f>Stat.!CD35</f>
        <v>0</v>
      </c>
      <c r="Q34" s="617"/>
      <c r="R34" s="616" t="str">
        <f>Stat.!CG34</f>
        <v>Choloděnko Marian</v>
      </c>
      <c r="S34" s="616">
        <f>Stat.!CM34</f>
        <v>0</v>
      </c>
      <c r="T34" s="616">
        <f>Stat.!CN34</f>
        <v>0</v>
      </c>
      <c r="U34" s="615"/>
      <c r="V34" s="617" t="str">
        <f>Stat.!CP35</f>
        <v>Nedoma Václav</v>
      </c>
      <c r="W34" s="617">
        <f>Stat.!CV35</f>
        <v>0</v>
      </c>
      <c r="X34" s="617">
        <f>Stat.!CW35</f>
        <v>0</v>
      </c>
      <c r="Y34" s="615"/>
      <c r="Z34" s="30" t="str">
        <f>Stat.!$BW28</f>
        <v>Plachý Karel</v>
      </c>
      <c r="AA34" s="30">
        <f>Stat.!BZ28</f>
        <v>0</v>
      </c>
      <c r="AB34" s="30">
        <f>Stat.!CA28</f>
        <v>0</v>
      </c>
      <c r="AC34" s="30">
        <f>Stat.!CB28</f>
        <v>0</v>
      </c>
      <c r="AD34" s="605" t="str">
        <f>Stat.!$CG32</f>
        <v>Piler Tomáš</v>
      </c>
      <c r="AE34" s="605">
        <f>Stat.!CJ32</f>
        <v>0</v>
      </c>
      <c r="AF34" s="605">
        <f>Stat.!CK32</f>
        <v>0</v>
      </c>
      <c r="AG34" s="605">
        <f>Stat.!CL32</f>
        <v>0</v>
      </c>
      <c r="AH34" s="592" t="str">
        <f>Stat.!$CP22</f>
        <v>Urbánek Pavel</v>
      </c>
      <c r="AI34" s="592">
        <f>Stat.!CS22</f>
        <v>0</v>
      </c>
      <c r="AJ34" s="592">
        <f>Stat.!CT22</f>
        <v>0</v>
      </c>
      <c r="AK34" s="592">
        <f>Stat.!CU22</f>
        <v>0</v>
      </c>
    </row>
    <row r="35" spans="1:37" x14ac:dyDescent="0.2">
      <c r="A35" s="30">
        <v>30</v>
      </c>
      <c r="B35" s="30" t="str">
        <f>Stat.!BW24</f>
        <v>Jahoda Martin</v>
      </c>
      <c r="C35" s="30">
        <f>Stat.!BX24</f>
        <v>0</v>
      </c>
      <c r="D35" s="30">
        <f>Stat.!BY24</f>
        <v>0</v>
      </c>
      <c r="E35" s="30">
        <f t="shared" ref="E35:E37" si="2">SUM(C35:D35)</f>
        <v>0</v>
      </c>
      <c r="F35" s="605" t="str">
        <f>Stat.!CG32</f>
        <v>Piler Tomáš</v>
      </c>
      <c r="G35" s="605">
        <f>Stat.!CH32</f>
        <v>0</v>
      </c>
      <c r="H35" s="605">
        <f>Stat.!CI32</f>
        <v>0</v>
      </c>
      <c r="J35" s="592" t="str">
        <f>Stat.!CP24</f>
        <v>Jahoda Martin</v>
      </c>
      <c r="K35" s="592">
        <f>Stat.!CQ24</f>
        <v>0</v>
      </c>
      <c r="L35" s="592">
        <f>Stat.!CR24</f>
        <v>0</v>
      </c>
      <c r="M35" s="592">
        <f t="shared" si="1"/>
        <v>0</v>
      </c>
      <c r="N35" s="615" t="str">
        <f>Stat.!BW34</f>
        <v>Choloděnko Marian</v>
      </c>
      <c r="O35" s="615">
        <f>Stat.!CC34</f>
        <v>0</v>
      </c>
      <c r="P35" s="615">
        <f>Stat.!CD34</f>
        <v>0</v>
      </c>
      <c r="Q35" s="617"/>
      <c r="R35" s="616" t="str">
        <f>Stat.!CG32</f>
        <v>Piler Tomáš</v>
      </c>
      <c r="S35" s="616">
        <f>Stat.!CM32</f>
        <v>0</v>
      </c>
      <c r="T35" s="616">
        <f>Stat.!CN32</f>
        <v>0</v>
      </c>
      <c r="U35" s="615"/>
      <c r="V35" s="617" t="str">
        <f>Stat.!CP34</f>
        <v>Choloděnko Marian</v>
      </c>
      <c r="W35" s="617">
        <f>Stat.!CV34</f>
        <v>0</v>
      </c>
      <c r="X35" s="617">
        <f>Stat.!CW34</f>
        <v>0</v>
      </c>
      <c r="Y35" s="615"/>
      <c r="Z35" s="30" t="str">
        <f>Stat.!$BW31</f>
        <v>Točík Daniel</v>
      </c>
      <c r="AA35" s="30">
        <f>Stat.!BZ31</f>
        <v>1</v>
      </c>
      <c r="AB35" s="30">
        <f>Stat.!CA31</f>
        <v>3</v>
      </c>
      <c r="AC35" s="30">
        <f>Stat.!CB31</f>
        <v>4</v>
      </c>
      <c r="AD35" s="605" t="str">
        <f>Stat.!$CG34</f>
        <v>Choloděnko Marian</v>
      </c>
      <c r="AE35" s="605">
        <f>Stat.!CJ34</f>
        <v>0</v>
      </c>
      <c r="AF35" s="605">
        <f>Stat.!CK34</f>
        <v>0</v>
      </c>
      <c r="AG35" s="605">
        <f>Stat.!CL34</f>
        <v>0</v>
      </c>
      <c r="AH35" s="592" t="str">
        <f>Stat.!$CP23</f>
        <v>Zamazal Jindřich</v>
      </c>
      <c r="AI35" s="592">
        <f>Stat.!CS23</f>
        <v>0</v>
      </c>
      <c r="AJ35" s="592">
        <f>Stat.!CT23</f>
        <v>0</v>
      </c>
      <c r="AK35" s="592">
        <f>Stat.!CU23</f>
        <v>0</v>
      </c>
    </row>
    <row r="36" spans="1:37" x14ac:dyDescent="0.2">
      <c r="A36" s="30">
        <v>31</v>
      </c>
      <c r="B36" s="30" t="str">
        <f>Stat.!BW25</f>
        <v>Kapinus Radek</v>
      </c>
      <c r="C36" s="30">
        <f>Stat.!BX25</f>
        <v>0</v>
      </c>
      <c r="D36" s="30">
        <f>Stat.!BY25</f>
        <v>0</v>
      </c>
      <c r="E36" s="30">
        <f t="shared" si="2"/>
        <v>0</v>
      </c>
      <c r="F36" s="605" t="str">
        <f>Stat.!CG35</f>
        <v>Nedoma Václav</v>
      </c>
      <c r="G36" s="605">
        <f>Stat.!CH35</f>
        <v>0</v>
      </c>
      <c r="H36" s="605">
        <f>Stat.!CI35</f>
        <v>0</v>
      </c>
      <c r="J36" s="592" t="str">
        <f>Stat.!CP25</f>
        <v>Kapinus Radek</v>
      </c>
      <c r="K36" s="592">
        <f>Stat.!CQ25</f>
        <v>0</v>
      </c>
      <c r="L36" s="592">
        <f>Stat.!CR25</f>
        <v>0</v>
      </c>
      <c r="M36" s="592">
        <f t="shared" si="1"/>
        <v>0</v>
      </c>
      <c r="N36" s="615" t="str">
        <f>Stat.!BW32</f>
        <v>Piler Tomáš</v>
      </c>
      <c r="O36" s="615">
        <f>Stat.!CC32</f>
        <v>0</v>
      </c>
      <c r="P36" s="615">
        <f>Stat.!CD32</f>
        <v>0</v>
      </c>
      <c r="Q36" s="617"/>
      <c r="R36" s="616" t="str">
        <f>Stat.!CG35</f>
        <v>Nedoma Václav</v>
      </c>
      <c r="S36" s="616">
        <f>Stat.!CM35</f>
        <v>0</v>
      </c>
      <c r="T36" s="616">
        <f>Stat.!CN35</f>
        <v>0</v>
      </c>
      <c r="U36" s="615"/>
      <c r="V36" s="617" t="str">
        <f>Stat.!CP32</f>
        <v>Piler Tomáš</v>
      </c>
      <c r="W36" s="617">
        <f>Stat.!CV32</f>
        <v>0</v>
      </c>
      <c r="X36" s="617">
        <f>Stat.!CW32</f>
        <v>0</v>
      </c>
      <c r="Y36" s="615"/>
      <c r="Z36" s="30" t="str">
        <f>Stat.!$BW35</f>
        <v>Nedoma Václav</v>
      </c>
      <c r="AA36" s="30">
        <f>Stat.!BZ35</f>
        <v>0</v>
      </c>
      <c r="AB36" s="30">
        <f>Stat.!CA35</f>
        <v>0</v>
      </c>
      <c r="AC36" s="30">
        <f>Stat.!CB35</f>
        <v>0</v>
      </c>
      <c r="AD36" s="605" t="str">
        <f>Stat.!$CG35</f>
        <v>Nedoma Václav</v>
      </c>
      <c r="AE36" s="605">
        <f>Stat.!CJ35</f>
        <v>0</v>
      </c>
      <c r="AF36" s="605">
        <f>Stat.!CK35</f>
        <v>0</v>
      </c>
      <c r="AG36" s="605">
        <f>Stat.!CL35</f>
        <v>0</v>
      </c>
      <c r="AH36" s="592" t="str">
        <f>Stat.!$CP35</f>
        <v>Nedoma Václav</v>
      </c>
      <c r="AI36" s="592">
        <f>Stat.!CS35</f>
        <v>0</v>
      </c>
      <c r="AJ36" s="592">
        <f>Stat.!CT35</f>
        <v>0</v>
      </c>
      <c r="AK36" s="592">
        <f>Stat.!CU35</f>
        <v>0</v>
      </c>
    </row>
    <row r="37" spans="1:37" x14ac:dyDescent="0.2">
      <c r="A37" s="30">
        <v>32</v>
      </c>
      <c r="B37" s="30" t="str">
        <f>Stat.!BW15</f>
        <v>Kelbler Marek</v>
      </c>
      <c r="C37" s="30">
        <f>Stat.!BX15</f>
        <v>0</v>
      </c>
      <c r="D37" s="30">
        <f>Stat.!BY15</f>
        <v>0</v>
      </c>
      <c r="E37" s="30">
        <f t="shared" si="2"/>
        <v>0</v>
      </c>
      <c r="F37" s="605" t="str">
        <f>Stat.!CG36</f>
        <v>Šťastný Martin</v>
      </c>
      <c r="G37" s="605">
        <f>Stat.!CH36</f>
        <v>0</v>
      </c>
      <c r="H37" s="605">
        <f>Stat.!CI36</f>
        <v>0</v>
      </c>
      <c r="J37" s="592" t="str">
        <f>Stat.!CP15</f>
        <v>Kelbler Marek</v>
      </c>
      <c r="K37" s="592">
        <f>Stat.!CQ15</f>
        <v>0</v>
      </c>
      <c r="L37" s="592">
        <f>Stat.!CR15</f>
        <v>0</v>
      </c>
      <c r="M37" s="592">
        <f t="shared" si="1"/>
        <v>0</v>
      </c>
      <c r="N37" s="615" t="str">
        <f>Stat.!BW36</f>
        <v>Šťastný Martin</v>
      </c>
      <c r="O37" s="615">
        <f>Stat.!CC36</f>
        <v>0</v>
      </c>
      <c r="P37" s="615">
        <f>Stat.!CD36</f>
        <v>0</v>
      </c>
      <c r="Q37" s="617"/>
      <c r="R37" s="616" t="str">
        <f>Stat.!CG36</f>
        <v>Šťastný Martin</v>
      </c>
      <c r="S37" s="616">
        <f>Stat.!CM36</f>
        <v>0</v>
      </c>
      <c r="T37" s="616">
        <f>Stat.!CN36</f>
        <v>0</v>
      </c>
      <c r="U37" s="615"/>
      <c r="V37" s="617" t="str">
        <f>Stat.!CP36</f>
        <v>Šťastný Martin</v>
      </c>
      <c r="W37" s="617">
        <f>Stat.!CV36</f>
        <v>0</v>
      </c>
      <c r="X37" s="617">
        <f>Stat.!CW36</f>
        <v>0</v>
      </c>
      <c r="Y37" s="615"/>
      <c r="Z37" s="30" t="str">
        <f>Stat.!$BW34</f>
        <v>Choloděnko Marian</v>
      </c>
      <c r="AA37" s="30">
        <f>Stat.!BZ34</f>
        <v>0</v>
      </c>
      <c r="AB37" s="30">
        <f>Stat.!CA34</f>
        <v>0</v>
      </c>
      <c r="AC37" s="30">
        <f>Stat.!CB34</f>
        <v>0</v>
      </c>
      <c r="AD37" s="605" t="str">
        <f>Stat.!$CG36</f>
        <v>Šťastný Martin</v>
      </c>
      <c r="AE37" s="605">
        <f>Stat.!CJ36</f>
        <v>0</v>
      </c>
      <c r="AF37" s="605">
        <f>Stat.!CK36</f>
        <v>0</v>
      </c>
      <c r="AG37" s="605">
        <f>Stat.!CL36</f>
        <v>0</v>
      </c>
      <c r="AH37" s="592" t="str">
        <f>Stat.!$CP34</f>
        <v>Choloděnko Marian</v>
      </c>
      <c r="AI37" s="592">
        <f>Stat.!CS34</f>
        <v>0</v>
      </c>
      <c r="AJ37" s="592">
        <f>Stat.!CT34</f>
        <v>0</v>
      </c>
      <c r="AK37" s="592">
        <f>Stat.!CU34</f>
        <v>0</v>
      </c>
    </row>
    <row r="38" spans="1:37" x14ac:dyDescent="0.2">
      <c r="A38" s="30">
        <v>33</v>
      </c>
      <c r="B38" s="30">
        <f>Stat.!BW37</f>
        <v>0</v>
      </c>
      <c r="C38" s="30">
        <f>Stat.!BX37</f>
        <v>0</v>
      </c>
      <c r="D38" s="30">
        <f>Stat.!BY37</f>
        <v>0</v>
      </c>
      <c r="F38" s="605">
        <f>Stat.!CG37</f>
        <v>0</v>
      </c>
      <c r="G38" s="605">
        <f>Stat.!CH37</f>
        <v>0</v>
      </c>
      <c r="H38" s="605">
        <f>Stat.!CI37</f>
        <v>0</v>
      </c>
      <c r="J38" s="592">
        <f>Stat.!CP37</f>
        <v>0</v>
      </c>
      <c r="K38" s="592">
        <f>Stat.!CQ37</f>
        <v>0</v>
      </c>
      <c r="L38" s="592">
        <f>Stat.!CR37</f>
        <v>0</v>
      </c>
      <c r="N38" s="615">
        <f>Stat.!BW37</f>
        <v>0</v>
      </c>
      <c r="O38" s="615">
        <f>Stat.!CC37</f>
        <v>0</v>
      </c>
      <c r="P38" s="615">
        <f>Stat.!CD37</f>
        <v>0</v>
      </c>
      <c r="Q38" s="617"/>
      <c r="R38" s="616">
        <f>Stat.!CG37</f>
        <v>0</v>
      </c>
      <c r="S38" s="616">
        <f>Stat.!CM37</f>
        <v>0</v>
      </c>
      <c r="T38" s="616">
        <f>Stat.!CN37</f>
        <v>0</v>
      </c>
      <c r="U38" s="615"/>
      <c r="V38" s="617">
        <f>Stat.!CP37</f>
        <v>0</v>
      </c>
      <c r="W38" s="617">
        <f>Stat.!CV37</f>
        <v>0</v>
      </c>
      <c r="X38" s="617">
        <f>Stat.!CW37</f>
        <v>0</v>
      </c>
      <c r="Y38" s="615"/>
      <c r="Z38" s="30">
        <f>Stat.!$BW37</f>
        <v>0</v>
      </c>
      <c r="AA38" s="30">
        <f>Stat.!BZ37</f>
        <v>0</v>
      </c>
      <c r="AB38" s="30">
        <f>Stat.!CA37</f>
        <v>0</v>
      </c>
      <c r="AC38" s="30">
        <f>Stat.!CB37</f>
        <v>0</v>
      </c>
      <c r="AD38" s="605">
        <f>Stat.!$CG37</f>
        <v>0</v>
      </c>
      <c r="AE38" s="605">
        <f>Stat.!CJ37</f>
        <v>0</v>
      </c>
      <c r="AF38" s="605">
        <f>Stat.!CK37</f>
        <v>0</v>
      </c>
      <c r="AG38" s="605">
        <f>Stat.!CL37</f>
        <v>0</v>
      </c>
      <c r="AH38" s="592">
        <f>Stat.!$CP37</f>
        <v>0</v>
      </c>
      <c r="AI38" s="592">
        <f>Stat.!CS37</f>
        <v>0</v>
      </c>
      <c r="AJ38" s="592">
        <f>Stat.!CT37</f>
        <v>0</v>
      </c>
      <c r="AK38" s="592">
        <f>Stat.!CU37</f>
        <v>0</v>
      </c>
    </row>
    <row r="39" spans="1:37" x14ac:dyDescent="0.2">
      <c r="A39" s="30">
        <v>34</v>
      </c>
      <c r="B39" s="30">
        <f>Stat.!BW38</f>
        <v>0</v>
      </c>
      <c r="C39" s="30">
        <f>Stat.!BX38</f>
        <v>0</v>
      </c>
      <c r="D39" s="30">
        <f>Stat.!BY38</f>
        <v>0</v>
      </c>
      <c r="F39" s="605">
        <f>Stat.!CG38</f>
        <v>0</v>
      </c>
      <c r="G39" s="605">
        <f>Stat.!CH38</f>
        <v>0</v>
      </c>
      <c r="H39" s="605">
        <f>Stat.!CI38</f>
        <v>0</v>
      </c>
      <c r="J39" s="592">
        <f>Stat.!CP38</f>
        <v>0</v>
      </c>
      <c r="K39" s="592">
        <f>Stat.!CQ38</f>
        <v>0</v>
      </c>
      <c r="L39" s="592">
        <f>Stat.!CR38</f>
        <v>0</v>
      </c>
      <c r="N39" s="615">
        <f>Stat.!BW38</f>
        <v>0</v>
      </c>
      <c r="O39" s="615">
        <f>Stat.!CC38</f>
        <v>0</v>
      </c>
      <c r="P39" s="615">
        <f>Stat.!CD38</f>
        <v>0</v>
      </c>
      <c r="Q39" s="617"/>
      <c r="R39" s="616">
        <f>Stat.!CG38</f>
        <v>0</v>
      </c>
      <c r="S39" s="616">
        <f>Stat.!CM38</f>
        <v>0</v>
      </c>
      <c r="T39" s="616">
        <f>Stat.!CN38</f>
        <v>0</v>
      </c>
      <c r="U39" s="615"/>
      <c r="V39" s="617">
        <f>Stat.!CP38</f>
        <v>0</v>
      </c>
      <c r="W39" s="617">
        <f>Stat.!CV38</f>
        <v>0</v>
      </c>
      <c r="X39" s="617">
        <f>Stat.!CW38</f>
        <v>0</v>
      </c>
      <c r="Y39" s="615"/>
      <c r="Z39" s="30">
        <f>Stat.!$BW38</f>
        <v>0</v>
      </c>
      <c r="AA39" s="30">
        <f>Stat.!BZ38</f>
        <v>0</v>
      </c>
      <c r="AB39" s="30">
        <f>Stat.!CA38</f>
        <v>0</v>
      </c>
      <c r="AC39" s="30">
        <f>Stat.!CB38</f>
        <v>0</v>
      </c>
      <c r="AD39" s="605">
        <f>Stat.!$CG38</f>
        <v>0</v>
      </c>
      <c r="AE39" s="605">
        <f>Stat.!CJ38</f>
        <v>0</v>
      </c>
      <c r="AF39" s="605">
        <f>Stat.!CK38</f>
        <v>0</v>
      </c>
      <c r="AG39" s="605">
        <f>Stat.!CL38</f>
        <v>0</v>
      </c>
      <c r="AH39" s="592">
        <f>Stat.!$CP38</f>
        <v>0</v>
      </c>
      <c r="AI39" s="592">
        <f>Stat.!CS38</f>
        <v>0</v>
      </c>
      <c r="AJ39" s="592">
        <f>Stat.!CT38</f>
        <v>0</v>
      </c>
      <c r="AK39" s="592">
        <f>Stat.!CU38</f>
        <v>0</v>
      </c>
    </row>
    <row r="40" spans="1:37" x14ac:dyDescent="0.2">
      <c r="A40" s="30">
        <v>35</v>
      </c>
      <c r="B40" s="30">
        <f>Stat.!BW39</f>
        <v>0</v>
      </c>
      <c r="C40" s="30">
        <f>Stat.!BX39</f>
        <v>0</v>
      </c>
      <c r="D40" s="30">
        <f>Stat.!BY39</f>
        <v>0</v>
      </c>
      <c r="F40" s="605">
        <f>Stat.!CG39</f>
        <v>0</v>
      </c>
      <c r="G40" s="605">
        <f>Stat.!CH39</f>
        <v>0</v>
      </c>
      <c r="H40" s="605">
        <f>Stat.!CI39</f>
        <v>0</v>
      </c>
      <c r="J40" s="592">
        <f>Stat.!CP39</f>
        <v>0</v>
      </c>
      <c r="K40" s="592">
        <f>Stat.!CQ39</f>
        <v>0</v>
      </c>
      <c r="L40" s="592">
        <f>Stat.!CR39</f>
        <v>0</v>
      </c>
      <c r="N40" s="615">
        <f>Stat.!BW39</f>
        <v>0</v>
      </c>
      <c r="O40" s="615">
        <f>Stat.!CC39</f>
        <v>0</v>
      </c>
      <c r="P40" s="615">
        <f>Stat.!CD39</f>
        <v>0</v>
      </c>
      <c r="Q40" s="617"/>
      <c r="R40" s="616">
        <f>Stat.!CG39</f>
        <v>0</v>
      </c>
      <c r="S40" s="616">
        <f>Stat.!CM39</f>
        <v>0</v>
      </c>
      <c r="T40" s="616">
        <f>Stat.!CN39</f>
        <v>0</v>
      </c>
      <c r="U40" s="615"/>
      <c r="V40" s="617">
        <f>Stat.!CP39</f>
        <v>0</v>
      </c>
      <c r="W40" s="617">
        <f>Stat.!CV39</f>
        <v>0</v>
      </c>
      <c r="X40" s="617">
        <f>Stat.!CW39</f>
        <v>0</v>
      </c>
      <c r="Y40" s="615"/>
      <c r="Z40" s="30">
        <f>Stat.!$BW39</f>
        <v>0</v>
      </c>
      <c r="AA40" s="30">
        <f>Stat.!BZ39</f>
        <v>0</v>
      </c>
      <c r="AB40" s="30">
        <f>Stat.!CA39</f>
        <v>0</v>
      </c>
      <c r="AC40" s="30">
        <f>Stat.!CB39</f>
        <v>0</v>
      </c>
      <c r="AD40" s="605">
        <f>Stat.!$CG39</f>
        <v>0</v>
      </c>
      <c r="AE40" s="605">
        <f>Stat.!CJ39</f>
        <v>0</v>
      </c>
      <c r="AF40" s="605">
        <f>Stat.!CK39</f>
        <v>0</v>
      </c>
      <c r="AG40" s="605">
        <f>Stat.!CL39</f>
        <v>0</v>
      </c>
      <c r="AH40" s="592">
        <f>Stat.!$CP39</f>
        <v>0</v>
      </c>
      <c r="AI40" s="592">
        <f>Stat.!CS39</f>
        <v>0</v>
      </c>
      <c r="AJ40" s="592">
        <f>Stat.!CT39</f>
        <v>0</v>
      </c>
      <c r="AK40" s="592">
        <f>Stat.!CU39</f>
        <v>0</v>
      </c>
    </row>
    <row r="41" spans="1:37" x14ac:dyDescent="0.2">
      <c r="A41" s="30">
        <v>36</v>
      </c>
      <c r="B41" s="30">
        <f>Stat.!BW40</f>
        <v>0</v>
      </c>
      <c r="C41" s="30">
        <f>Stat.!BX40</f>
        <v>0</v>
      </c>
      <c r="D41" s="30">
        <f>Stat.!BY40</f>
        <v>0</v>
      </c>
      <c r="F41" s="605">
        <f>Stat.!CG40</f>
        <v>0</v>
      </c>
      <c r="G41" s="605">
        <f>Stat.!CH40</f>
        <v>0</v>
      </c>
      <c r="H41" s="605">
        <f>Stat.!CI40</f>
        <v>0</v>
      </c>
      <c r="J41" s="592">
        <f>Stat.!CP40</f>
        <v>0</v>
      </c>
      <c r="K41" s="592">
        <f>Stat.!CQ40</f>
        <v>0</v>
      </c>
      <c r="L41" s="592">
        <f>Stat.!CR40</f>
        <v>0</v>
      </c>
      <c r="N41" s="615">
        <f>Stat.!BW40</f>
        <v>0</v>
      </c>
      <c r="O41" s="615">
        <f>Stat.!CC40</f>
        <v>0</v>
      </c>
      <c r="P41" s="615">
        <f>Stat.!CD40</f>
        <v>0</v>
      </c>
      <c r="Q41" s="617"/>
      <c r="R41" s="616">
        <f>Stat.!CG40</f>
        <v>0</v>
      </c>
      <c r="S41" s="616">
        <f>Stat.!CM40</f>
        <v>0</v>
      </c>
      <c r="T41" s="616">
        <f>Stat.!CN40</f>
        <v>0</v>
      </c>
      <c r="U41" s="615"/>
      <c r="V41" s="617">
        <f>Stat.!CP40</f>
        <v>0</v>
      </c>
      <c r="W41" s="617">
        <f>Stat.!CV40</f>
        <v>0</v>
      </c>
      <c r="X41" s="617">
        <f>Stat.!CW40</f>
        <v>0</v>
      </c>
      <c r="Y41" s="615"/>
      <c r="Z41" s="30">
        <f>Stat.!$BW40</f>
        <v>0</v>
      </c>
      <c r="AA41" s="30">
        <f>Stat.!BZ40</f>
        <v>0</v>
      </c>
      <c r="AB41" s="30">
        <f>Stat.!CA40</f>
        <v>0</v>
      </c>
      <c r="AC41" s="30">
        <f>Stat.!CB40</f>
        <v>0</v>
      </c>
      <c r="AD41" s="605">
        <f>Stat.!$CG40</f>
        <v>0</v>
      </c>
      <c r="AE41" s="605">
        <f>Stat.!CJ40</f>
        <v>0</v>
      </c>
      <c r="AF41" s="605">
        <f>Stat.!CK40</f>
        <v>0</v>
      </c>
      <c r="AG41" s="605">
        <f>Stat.!CL40</f>
        <v>0</v>
      </c>
      <c r="AH41" s="592">
        <f>Stat.!$CP40</f>
        <v>0</v>
      </c>
      <c r="AI41" s="592">
        <f>Stat.!CS40</f>
        <v>0</v>
      </c>
      <c r="AJ41" s="592">
        <f>Stat.!CT40</f>
        <v>0</v>
      </c>
      <c r="AK41" s="592">
        <f>Stat.!CU40</f>
        <v>0</v>
      </c>
    </row>
    <row r="42" spans="1:37" x14ac:dyDescent="0.2">
      <c r="A42" s="30">
        <v>37</v>
      </c>
      <c r="B42" s="30">
        <f>Stat.!BW41</f>
        <v>0</v>
      </c>
      <c r="C42" s="30">
        <f>Stat.!BX41</f>
        <v>0</v>
      </c>
      <c r="D42" s="30">
        <f>Stat.!BY41</f>
        <v>0</v>
      </c>
      <c r="F42" s="605">
        <f>Stat.!CG41</f>
        <v>0</v>
      </c>
      <c r="G42" s="605">
        <f>Stat.!CH41</f>
        <v>0</v>
      </c>
      <c r="H42" s="605">
        <f>Stat.!CI41</f>
        <v>0</v>
      </c>
      <c r="J42" s="592">
        <f>Stat.!CP41</f>
        <v>0</v>
      </c>
      <c r="K42" s="592">
        <f>Stat.!CQ41</f>
        <v>0</v>
      </c>
      <c r="L42" s="592">
        <f>Stat.!CR41</f>
        <v>0</v>
      </c>
      <c r="N42" s="615">
        <f>Stat.!BW41</f>
        <v>0</v>
      </c>
      <c r="O42" s="615">
        <f>Stat.!CC41</f>
        <v>0</v>
      </c>
      <c r="P42" s="615">
        <f>Stat.!CD41</f>
        <v>0</v>
      </c>
      <c r="Q42" s="617"/>
      <c r="R42" s="616">
        <f>Stat.!CG41</f>
        <v>0</v>
      </c>
      <c r="S42" s="616">
        <f>Stat.!CM41</f>
        <v>0</v>
      </c>
      <c r="T42" s="616">
        <f>Stat.!CN41</f>
        <v>0</v>
      </c>
      <c r="U42" s="615"/>
      <c r="V42" s="617">
        <f>Stat.!CP41</f>
        <v>0</v>
      </c>
      <c r="W42" s="617">
        <f>Stat.!CV41</f>
        <v>0</v>
      </c>
      <c r="X42" s="617">
        <f>Stat.!CW41</f>
        <v>0</v>
      </c>
      <c r="Y42" s="615"/>
    </row>
  </sheetData>
  <sortState ref="B5:E34">
    <sortCondition descending="1" ref="E5:E34"/>
    <sortCondition descending="1" ref="C5:C34"/>
  </sortState>
  <phoneticPr fontId="14" type="noConversion"/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17" sqref="Q17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7" sqref="B37"/>
    </sheetView>
  </sheetViews>
  <sheetFormatPr defaultRowHeight="12.75" x14ac:dyDescent="0.2"/>
  <sheetData/>
  <phoneticPr fontId="14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27</vt:i4>
      </vt:variant>
      <vt:variant>
        <vt:lpstr>grafy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44" baseType="lpstr">
      <vt:lpstr>Stat.</vt:lpstr>
      <vt:lpstr>MP</vt:lpstr>
      <vt:lpstr>Přehled </vt:lpstr>
      <vt:lpstr>podzim &amp; jaro</vt:lpstr>
      <vt:lpstr>Kříž.tab.</vt:lpstr>
      <vt:lpstr>Výsledky kol</vt:lpstr>
      <vt:lpstr>TAB</vt:lpstr>
      <vt:lpstr>T BN</vt:lpstr>
      <vt:lpstr>T N</vt:lpstr>
      <vt:lpstr>T OU</vt:lpstr>
      <vt:lpstr>T K</vt:lpstr>
      <vt:lpstr>Jbn</vt:lpstr>
      <vt:lpstr>Jou</vt:lpstr>
      <vt:lpstr>G čBN pj</vt:lpstr>
      <vt:lpstr>G BN pj</vt:lpstr>
      <vt:lpstr>Jaro data</vt:lpstr>
      <vt:lpstr>List1</vt:lpstr>
      <vt:lpstr>G BN2015</vt:lpstr>
      <vt:lpstr>G BN Po_Ja</vt:lpstr>
      <vt:lpstr>Karty Po_Ja</vt:lpstr>
      <vt:lpstr>G zákl.sest. Po_Ja</vt:lpstr>
      <vt:lpstr>G K_Ja</vt:lpstr>
      <vt:lpstr>los13</vt:lpstr>
      <vt:lpstr>trans.jaro</vt:lpstr>
      <vt:lpstr>Data graf</vt:lpstr>
      <vt:lpstr>G OÚ počet</vt:lpstr>
      <vt:lpstr>List4</vt:lpstr>
      <vt:lpstr>G body</vt:lpstr>
      <vt:lpstr>G K</vt:lpstr>
      <vt:lpstr>Gjaro čas</vt:lpstr>
      <vt:lpstr>Gjaro BN</vt:lpstr>
      <vt:lpstr>Gjaro karty</vt:lpstr>
      <vt:lpstr>Gčet.Br</vt:lpstr>
      <vt:lpstr>Četnost-nahrávky</vt:lpstr>
      <vt:lpstr>Četnost B+N </vt:lpstr>
      <vt:lpstr>G BN</vt:lpstr>
      <vt:lpstr>G OU</vt:lpstr>
      <vt:lpstr>G BrNa</vt:lpstr>
      <vt:lpstr>Jaro BN</vt:lpstr>
      <vt:lpstr>G Jou</vt:lpstr>
      <vt:lpstr>G Bo pj</vt:lpstr>
      <vt:lpstr>G OU jaro 15</vt:lpstr>
      <vt:lpstr>'los13'!ExterníData_1</vt:lpstr>
      <vt:lpstr>'Přehled '!ExterníData_1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Kostelecký Zdeněk</cp:lastModifiedBy>
  <cp:lastPrinted>2015-05-04T10:33:44Z</cp:lastPrinted>
  <dcterms:created xsi:type="dcterms:W3CDTF">2002-03-18T11:12:41Z</dcterms:created>
  <dcterms:modified xsi:type="dcterms:W3CDTF">2015-08-24T12:39:35Z</dcterms:modified>
</cp:coreProperties>
</file>